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DU LIEU KE TOAN\1. KE TOAN\1. NGUON KINH PHI\2023\CONG KHAI DU TOAN\DỰ TOÁN ĐẦU NĂM\ĐIỀU CHỈNH DỰ TOÁN\"/>
    </mc:Choice>
  </mc:AlternateContent>
  <bookViews>
    <workbookView xWindow="0" yWindow="0" windowWidth="4080" windowHeight="6975"/>
  </bookViews>
  <sheets>
    <sheet name="PHAN BO KP 2023 SCT" sheetId="6" r:id="rId1"/>
  </sheets>
  <definedNames>
    <definedName name="_xlnm._FilterDatabase" localSheetId="0" hidden="1">'PHAN BO KP 2023 SCT'!$A$9:$C$188</definedName>
    <definedName name="_xlnm.Print_Area" localSheetId="0">'PHAN BO KP 2023 SCT'!$A$1:$C$188</definedName>
  </definedNames>
  <calcPr calcId="162913"/>
</workbook>
</file>

<file path=xl/calcChain.xml><?xml version="1.0" encoding="utf-8"?>
<calcChain xmlns="http://schemas.openxmlformats.org/spreadsheetml/2006/main">
  <c r="C121" i="6" l="1"/>
  <c r="C149" i="6" l="1"/>
  <c r="C147" i="6"/>
  <c r="C155" i="6"/>
  <c r="C127" i="6"/>
  <c r="C144" i="6" l="1"/>
  <c r="C126" i="6" s="1"/>
  <c r="C120" i="6" s="1"/>
  <c r="C119" i="6" l="1"/>
  <c r="C56" i="6"/>
  <c r="C57" i="6"/>
  <c r="C44" i="6"/>
  <c r="C187" i="6" l="1"/>
  <c r="C154" i="6"/>
  <c r="C118" i="6" s="1"/>
  <c r="C175" i="6"/>
  <c r="C165" i="6"/>
  <c r="C166" i="6"/>
  <c r="C172" i="6"/>
  <c r="C171" i="6"/>
  <c r="C168" i="6"/>
  <c r="C92" i="6"/>
  <c r="C91" i="6" s="1"/>
  <c r="C176" i="6"/>
  <c r="C179" i="6"/>
  <c r="C182" i="6"/>
  <c r="C183" i="6"/>
  <c r="C75" i="6"/>
  <c r="C109" i="6"/>
  <c r="C72" i="6"/>
  <c r="C60" i="6"/>
  <c r="C115" i="6"/>
  <c r="C162" i="6" l="1"/>
  <c r="C173" i="6"/>
  <c r="C106" i="6"/>
  <c r="C100" i="6"/>
  <c r="C85" i="6"/>
  <c r="C64" i="6"/>
  <c r="C81" i="6"/>
  <c r="C54" i="6"/>
  <c r="C34" i="6"/>
  <c r="C26" i="6"/>
  <c r="C10" i="6"/>
  <c r="C20" i="6" s="1"/>
  <c r="C161" i="6" l="1"/>
  <c r="C33" i="6"/>
  <c r="C25" i="6" s="1"/>
  <c r="C63" i="6"/>
  <c r="C59" i="6" s="1"/>
  <c r="C160" i="6"/>
  <c r="C24" i="6" l="1"/>
  <c r="C23" i="6" s="1"/>
  <c r="C22" i="6" s="1"/>
  <c r="C21" i="6" s="1"/>
</calcChain>
</file>

<file path=xl/sharedStrings.xml><?xml version="1.0" encoding="utf-8"?>
<sst xmlns="http://schemas.openxmlformats.org/spreadsheetml/2006/main" count="238" uniqueCount="173">
  <si>
    <t>NỘI DUNG</t>
  </si>
  <si>
    <t>Văn phòng Sở</t>
  </si>
  <si>
    <t>STT</t>
  </si>
  <si>
    <t>I</t>
  </si>
  <si>
    <t>II</t>
  </si>
  <si>
    <t>1.1</t>
  </si>
  <si>
    <t>1.2</t>
  </si>
  <si>
    <t xml:space="preserve">Chi văn phòng phẩm </t>
  </si>
  <si>
    <t xml:space="preserve">Tiền làm thêm giờ </t>
  </si>
  <si>
    <t>Chi công tác phí</t>
  </si>
  <si>
    <t>Chi hỗ trợ tập huấn, báo cáo viên</t>
  </si>
  <si>
    <t>Chi phúc lợi tập thể (nước uống, đám tang, trang phục, thăm bệnh, tham quan, hỗ trợ lễ tết...)</t>
  </si>
  <si>
    <t>Chi hỗ trợ trực các ngày lễ, tết</t>
  </si>
  <si>
    <t>SỐ TIỀN</t>
  </si>
  <si>
    <t>TỔNG SỐ THU, CHI, NỘP NGÂN SÁCH PHÍ, LỆ PHÍ</t>
  </si>
  <si>
    <t>Số thu phí, lệ phí</t>
  </si>
  <si>
    <t>Chi từ nguồn thu phí được để lại</t>
  </si>
  <si>
    <t>Số phí, lệ phí nộp ngân sách nhà nước</t>
  </si>
  <si>
    <t xml:space="preserve">DỰ TOÁN CHI NGÂN SÁCH NHÀ NƯỚC </t>
  </si>
  <si>
    <t>Chi quản lý hành chính (Loại 340, khoản 341)</t>
  </si>
  <si>
    <t>Chi sự nghiệp bảo vệ môi trường (Loại 250, khoản 278)</t>
  </si>
  <si>
    <t>Chi sự nghiệp đào tạo (Loại 070, khoản 083)</t>
  </si>
  <si>
    <t>Phụ cấp chức vụ</t>
  </si>
  <si>
    <t>BHXH, BHYT, KPCĐ</t>
  </si>
  <si>
    <t>25% phụ cấp công vụ</t>
  </si>
  <si>
    <t>Lương biên chế</t>
  </si>
  <si>
    <t>Phụ cấp trách nhiệm</t>
  </si>
  <si>
    <t xml:space="preserve">Kinh phí hỗ trợ lương hợp đồng lao động </t>
  </si>
  <si>
    <t>Các khoản đóng góp</t>
  </si>
  <si>
    <t>Hỗ trợ hoạt động thường xuyên HĐLĐ</t>
  </si>
  <si>
    <t>Tiền xăng xe</t>
  </si>
  <si>
    <t>Cước phí điện thoại</t>
  </si>
  <si>
    <t>Khoán điện thoại BGĐ</t>
  </si>
  <si>
    <t>Khoán công tác phí</t>
  </si>
  <si>
    <t>Tiền báo</t>
  </si>
  <si>
    <t>Chi tiếp khách</t>
  </si>
  <si>
    <t>Chi mua sắm, sửa chữa tài sản cơ quan</t>
  </si>
  <si>
    <t>Chi khen thưởng</t>
  </si>
  <si>
    <t>Tiền điện</t>
  </si>
  <si>
    <t>Tiền nước sinh hoạt</t>
  </si>
  <si>
    <t>Công tác phí</t>
  </si>
  <si>
    <t xml:space="preserve">Chi thuê xe hoặc xăng xe đi kiểm tra và xử lý các vụ vi phạm hành lang an toàn lưới điện cao áp 
</t>
  </si>
  <si>
    <t>Chi phụ cấp cấp uỷ</t>
  </si>
  <si>
    <t xml:space="preserve">Chi tiền công tác phí </t>
  </si>
  <si>
    <t>Thuê xe 16 chỗ</t>
  </si>
  <si>
    <t>Mua mẫu kiểm tra</t>
  </si>
  <si>
    <t>Thuê kiểm nghiệm</t>
  </si>
  <si>
    <t>Thu hồi và tiêu huỷ sản phẩm ô nhiễm</t>
  </si>
  <si>
    <t>Chi hỗ trợ đoàn viên, công đoàn tham gia diễu hành</t>
  </si>
  <si>
    <t>Xây dựng Clip tuyên truyền CCHC</t>
  </si>
  <si>
    <t>Chi xăng xe hoặc thuê xe 16 chỗ</t>
  </si>
  <si>
    <t>Chi phí nghiệp vụ chuyên môn (chi in bao thư Sở…)</t>
  </si>
  <si>
    <t>Chi vật tư văn phòng (văn phòng phẩm; công cụ, dụng cụ; vật tư văn phòng khác...)</t>
  </si>
  <si>
    <t>DỰ TOÁN THU, CHI NGÂN SÁCH NHÀ NƯỚC NĂM 2023</t>
  </si>
  <si>
    <t xml:space="preserve"> + Chi mua sắm, sửa chữa thiết bị văn phòng</t>
  </si>
  <si>
    <t xml:space="preserve"> + Chi sửa chữa xe ô tô, thay thế thiết bị hư hỏng</t>
  </si>
  <si>
    <t>Chi mua báo, tạp chí</t>
  </si>
  <si>
    <t>Thuê phân tích, kiểm nghiệm</t>
  </si>
  <si>
    <t>Phối hợp với Trung tâm văn hoá tỉnh tổ chức quyền người tiêu dùng 2023</t>
  </si>
  <si>
    <t>Chi thuê xe hoặc xăng xe</t>
  </si>
  <si>
    <t>Tổ chức hội nghị tổng kết, văn phòng phẩm, in tài liệu</t>
  </si>
  <si>
    <t>Hỗ trợ số hoá hồ sơ TTHC tại bộ phận một cửa Sở Công Thương thuộc Trung tâm phục vụ hành chính công tỉnh</t>
  </si>
  <si>
    <t>Thuê hội trường (03 lớp)</t>
  </si>
  <si>
    <t>Phông nền Hội trường (03 lớp)</t>
  </si>
  <si>
    <t>Băng rol chào mừng (03 lớp)</t>
  </si>
  <si>
    <t>Nước uống (03 lớp)</t>
  </si>
  <si>
    <t>In ấn tài liệu (03 lớp)</t>
  </si>
  <si>
    <t>Văn phòng phẩm (03 lớp)</t>
  </si>
  <si>
    <t>Chi phí thuê giảng viên (03 lớp)</t>
  </si>
  <si>
    <t>Phòng nghỉ cho giảng viên (03 lớp)</t>
  </si>
  <si>
    <t>Thuê xe đưa rước giảng viên (03 lớp)</t>
  </si>
  <si>
    <t>Chi phí khác (Bồi dưỡng cho BTC lớp tập huấn phục vụ lớp học, làm ngoài giờ...) (03 lớp)</t>
  </si>
  <si>
    <t>Tiền xăng xe hoặc thuê xe</t>
  </si>
  <si>
    <t>Chi mua bản tin, thông tin tình hình xuất nhập khẩu các mặt hàng nông sản từ Trung tâm thông tin Công nghiệp - Thương mại thuộc Bộ Công Thương</t>
  </si>
  <si>
    <t>Thuê hội trường (02 lớp)</t>
  </si>
  <si>
    <t>Phông nền Hội trường (02 lớp)</t>
  </si>
  <si>
    <t>Băng rol chào mừng (02 lớp)</t>
  </si>
  <si>
    <t>Nước uống (02 lớp)</t>
  </si>
  <si>
    <t>In ấn tài liệu (02 lớp)</t>
  </si>
  <si>
    <t>Văn phòng phẩm (02 lớp)</t>
  </si>
  <si>
    <t>Chi phí thuê giảng viên (02 lớp)</t>
  </si>
  <si>
    <t>Phòng nghỉ cho giảng viên (02 lớp)</t>
  </si>
  <si>
    <t>Thuê xe đưa rước giảng viên (02 lớp)</t>
  </si>
  <si>
    <t>Chi phí khác (Bồi dưỡng cho BTC lớp tập huấn phục vụ lớp học, làm ngoài giờ...) (02 lớp)</t>
  </si>
  <si>
    <t>Phụ cấp thâm niên vượt khung, thâm niên nghề</t>
  </si>
  <si>
    <t>Cước phí bưu phẩm công ích</t>
  </si>
  <si>
    <t>Chi hỗ trợ công tác đào tạo, tập huấn nghiệp vụ, báo cáo viên</t>
  </si>
  <si>
    <t>Chi nước uống hội nghị CBCC, tổng kết ngành, thi đua khối,…</t>
  </si>
  <si>
    <t>Chi mua sắm, sửa chữa tài sản cơ quan, gia hạn phần mềm</t>
  </si>
  <si>
    <t>Chi phí khác (thuê mướn, in ấn, photo tài liệu, mua BH xe, phí đăng kiểm,  rửa xe, trang trí tết cổ truyền  ...)</t>
  </si>
  <si>
    <t>Chi vật tư văn phòng (văn phòng phẩm, vật tư văn phòng khác)</t>
  </si>
  <si>
    <t>Cước phí điện thoại, bưu chính</t>
  </si>
  <si>
    <t>Chi phí nghiệp vụ chuyên môn</t>
  </si>
  <si>
    <t>Chi thuê mướn</t>
  </si>
  <si>
    <t>a</t>
  </si>
  <si>
    <t>b</t>
  </si>
  <si>
    <t>Chi nước uống hội nghị CBVC, tổng kết ngành</t>
  </si>
  <si>
    <t>PHỤ LỤC</t>
  </si>
  <si>
    <t>Đơn vị: Sở Công Thương Tây Ninh</t>
  </si>
  <si>
    <t>Tiền xăng xe</t>
  </si>
  <si>
    <t>A</t>
  </si>
  <si>
    <t>III</t>
  </si>
  <si>
    <t>B</t>
  </si>
  <si>
    <t>B1</t>
  </si>
  <si>
    <t>CHI CÂN ĐỐI NGÂN SÁCH ĐỊA PHƯƠNG
 (MÃ DỰ PHÒNG: 200)</t>
  </si>
  <si>
    <t>Chi thường xuyên</t>
  </si>
  <si>
    <t>c</t>
  </si>
  <si>
    <t>KP mua sắm, sửa chữa</t>
  </si>
  <si>
    <t xml:space="preserve"> KP theo nhiệm vụ được giao</t>
  </si>
  <si>
    <t>Phí thẩm định cấp giấy phép hoạt động điện lực</t>
  </si>
  <si>
    <t>Phí thẩm định kinh doanh hàng hóa, dịch vụ hạn chế kinh doanh thuộc lĩnh vực thương mại</t>
  </si>
  <si>
    <t>Phí thẩm định điều kiện kinh doanh để cấp mới, cấp lại, cấp sửa đổi bổ sung Giấy chứng nhận đủ điều kiện đầu tư trồng cây thuốc lá</t>
  </si>
  <si>
    <t>Phí cấp giấy chứng nhận đủ điều kiện an toàn thực phẩm</t>
  </si>
  <si>
    <t>Phí thẩm định cấp giấy phép sử dụng vật liệu nổ công nghiệp</t>
  </si>
  <si>
    <t>Phí thẩm định cấp giấy phép đủ điều kiện KD hoá chất trong lĩnh vực công nghiệp</t>
  </si>
  <si>
    <t>Phí thẩm định thiết kế cơ sở</t>
  </si>
  <si>
    <t>Phí thẩm định đầu tư xây dựng</t>
  </si>
  <si>
    <t>-</t>
  </si>
  <si>
    <t xml:space="preserve"> Chi hoạt động thường xuyên</t>
  </si>
  <si>
    <t xml:space="preserve"> Kinh phí hỗ trợ hợp đồng lao động (4 người)</t>
  </si>
  <si>
    <t xml:space="preserve">KP hoạt động của tổ chức cơ sở Đảng </t>
  </si>
  <si>
    <t>KP cho CBCC làm đầu mối KS thủ tục hành chính</t>
  </si>
  <si>
    <t>KP soạn thảo văn bản QPPL (03 văn bản)</t>
  </si>
  <si>
    <t>KP duy trì hệ thống quản lý chất lượng (ISO)</t>
  </si>
  <si>
    <t>KP trang phục thanh tra</t>
  </si>
  <si>
    <t>Kinh phí thực hiện nhiệm vụ CCHC</t>
  </si>
  <si>
    <t>Kinh phí hoạt động thanh tra kiểm tra bảo vệ người 
tiêu dùng</t>
  </si>
  <si>
    <t>KP hoạt động BCĐ lưới điện cao áp</t>
  </si>
  <si>
    <t>KP đối nội - đối ngoại</t>
  </si>
  <si>
    <t>KP chi hoạt động xử phạt hành chính</t>
  </si>
  <si>
    <t>Chi phí phục vụ cho công tác thu phí, lệ phí</t>
  </si>
  <si>
    <t xml:space="preserve">Chi thuê xe hoặc xăng xe thẩm định </t>
  </si>
  <si>
    <t xml:space="preserve"> Chi thuê kiểm nghiệm</t>
  </si>
  <si>
    <t>Chi dịch vụ công cộng (điện, nước)</t>
  </si>
  <si>
    <t>Chi mua văn phòng phẩm, vật tư mau hỏng rẻ tiền</t>
  </si>
  <si>
    <t>Chi thông tin, tuyên truyền liên lạc (cước phí điện thoại và cước phí bưu chính)</t>
  </si>
  <si>
    <t xml:space="preserve">Chi cước thu hộ phí thẩm định </t>
  </si>
  <si>
    <t xml:space="preserve">Chi công tác phí </t>
  </si>
  <si>
    <t>Chi mua biên lai ấn chỉ</t>
  </si>
  <si>
    <t xml:space="preserve"> KP kiểm tra vệ sinh an toàn thực phẩm</t>
  </si>
  <si>
    <t>KP ngày hội mít tinh bảo vệ người tiêu dùng</t>
  </si>
  <si>
    <t xml:space="preserve">KP kiểm tra tình hình dự trữ, cung ứng hàng hoá thuộc chương trình bình ổn thị trường </t>
  </si>
  <si>
    <t>Kinh phí đổi mới phương thức kinh doanh tiêu thụ nông sản năm 2023</t>
  </si>
  <si>
    <t>KP phát triển Thương Mại Biên Giới tỉnh Tây Ninh</t>
  </si>
  <si>
    <t>Trung tâm Khuyến công và Xúc tiến thương mại</t>
  </si>
  <si>
    <t>Chi hoạt động thường xuyên</t>
  </si>
  <si>
    <t>Kinh phí hỗ trợ hợp đồng lao động (3 người)</t>
  </si>
  <si>
    <t xml:space="preserve"> Kinh phí xây dựng mô hình điểm bán hàng Việt Nam 
(02 điểm)</t>
  </si>
  <si>
    <t>Kinh phí xúc tiến thương mại (Loại 280-321)</t>
  </si>
  <si>
    <t>Kinh phí không thực hiện chế độ tự chủ</t>
  </si>
  <si>
    <t>Kinh phí Phát triển thương mại điện tử giai đoạn 2021-2025 (Loại 280-321)</t>
  </si>
  <si>
    <t>Kinh phí phát triển công nghiệp hỗ trợ giai đoạn 2021-2025  (Loại 280-309)</t>
  </si>
  <si>
    <t>Chi hoạt động sự nghiệp (kinh phí không tự chủ)</t>
  </si>
  <si>
    <t>Văn phòng Sở (kinh phí không thực hiện chế độ tự chủ)</t>
  </si>
  <si>
    <t>Kinh phí chi thực hiện các nhiệm vụ môi trường</t>
  </si>
  <si>
    <t>IV</t>
  </si>
  <si>
    <t>Kinh phí đào tạo lớp hội nhập kinh tế quốc tế</t>
  </si>
  <si>
    <t>Kinh phí Tổ chức các lớp tập huấn phổ biến tuyên truyền kiến thức Bảo vệ quyền lợi người tiêu dùng; phòng vệ thương mại; quản lý hoạt động kinh doanh theo phương thức đa cấp</t>
  </si>
  <si>
    <t>B2</t>
  </si>
  <si>
    <t>Chi CTMTQG - CTMTQG Xây dựng nông thôn mới (Mã CT: 00490 - 00502)</t>
  </si>
  <si>
    <t>CTMTQG Xây dựng nông thôn mới (Tăng cường công tác
 giám sát, đánh giá thực hiện Chương trình; nâng cao năng lực xây dựng NTM; truyền thông về xây dựng NTM; thực hiện Phong trào thi đua cả nước xây dựng NTM).</t>
  </si>
  <si>
    <t>Kinh phí thực hiện chế độ tự chủ</t>
  </si>
  <si>
    <t>Chi quỹ lương theo mức lương cơ sở 1.490.000 đồng 
(36 biên chế)</t>
  </si>
  <si>
    <t>KP tiết kiệm 10% chi thường xuyên (dùng làm CCTL 
và CSASXH)</t>
  </si>
  <si>
    <t>Chi công tác đào tạo, tập huấn bồi dưỡng nâng cao trình độ chuyên môn, nghiệp vụ</t>
  </si>
  <si>
    <t>Chi quỹ lương theo mức lương cơ sở 1.490.000 đồng
 (17 biên chế)</t>
  </si>
  <si>
    <t>Kinh phí khuyến công địa phương giai đoạn 2021-2025
 (Loại 280-309)</t>
  </si>
  <si>
    <t xml:space="preserve">Văn phòng Sở </t>
  </si>
  <si>
    <t>CHI CÁC CTMTQG, CTMT, NHIỆM VỤ (NGUỒN NSTW - VỐN TRONG NƯỚC; MÃ DỰ PHÒNG: 100)</t>
  </si>
  <si>
    <t>Chi sự nghiệp kinh tế (sự nghiệp kinh tế khác)</t>
  </si>
  <si>
    <t>Kinh phí thực hiện chế độ tự chủ (Loại 280, khoản 309)</t>
  </si>
  <si>
    <t>ĐVT: đồng.</t>
  </si>
  <si>
    <t>(Kèm theo Quyết định số:          /QĐ-SCT ngày      /4/2023 của Sở Công Thương Tây Ninh)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</si>
</sst>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68">
    <xf numFmtId="0" fontId="0" fillId="0" borderId="0" xfId="0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/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quotePrefix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0" borderId="1" xfId="0" quotePrefix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horizontal="right" vertical="center"/>
    </xf>
    <xf numFmtId="0" fontId="4" fillId="0" borderId="1" xfId="0" quotePrefix="1" applyFont="1" applyFill="1" applyBorder="1" applyAlignment="1">
      <alignment vertical="center" wrapText="1"/>
    </xf>
    <xf numFmtId="0" fontId="12" fillId="0" borderId="0" xfId="0" applyFont="1" applyFill="1"/>
    <xf numFmtId="0" fontId="4" fillId="0" borderId="0" xfId="0" applyFont="1" applyFill="1"/>
    <xf numFmtId="165" fontId="7" fillId="0" borderId="1" xfId="1" applyNumberFormat="1" applyFont="1" applyFill="1" applyBorder="1" applyAlignment="1"/>
    <xf numFmtId="0" fontId="7" fillId="0" borderId="1" xfId="0" quotePrefix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/>
    </xf>
    <xf numFmtId="0" fontId="11" fillId="0" borderId="0" xfId="0" applyFont="1"/>
    <xf numFmtId="0" fontId="9" fillId="0" borderId="1" xfId="0" quotePrefix="1" applyFont="1" applyBorder="1" applyAlignment="1">
      <alignment vertical="center"/>
    </xf>
    <xf numFmtId="0" fontId="9" fillId="0" borderId="0" xfId="0" applyFont="1"/>
    <xf numFmtId="0" fontId="11" fillId="0" borderId="1" xfId="0" quotePrefix="1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/>
    <xf numFmtId="3" fontId="11" fillId="0" borderId="1" xfId="0" applyNumberFormat="1" applyFont="1" applyBorder="1" applyAlignment="1">
      <alignment horizontal="right" vertical="center"/>
    </xf>
    <xf numFmtId="165" fontId="11" fillId="0" borderId="1" xfId="1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5" fontId="7" fillId="0" borderId="1" xfId="0" applyNumberFormat="1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vertical="center" wrapText="1"/>
    </xf>
    <xf numFmtId="0" fontId="3" fillId="0" borderId="1" xfId="0" quotePrefix="1" applyFont="1" applyFill="1" applyBorder="1" applyAlignment="1">
      <alignment vertical="center" wrapText="1"/>
    </xf>
    <xf numFmtId="0" fontId="13" fillId="0" borderId="0" xfId="0" applyFont="1"/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4" fillId="0" borderId="0" xfId="0" applyFont="1" applyFill="1"/>
    <xf numFmtId="0" fontId="7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</cellXfs>
  <cellStyles count="4">
    <cellStyle name="Comma" xfId="1" builtinId="3"/>
    <cellStyle name="Comma 12" xfId="2"/>
    <cellStyle name="Normal" xfId="0" builtinId="0"/>
    <cellStyle name="Normal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4"/>
  <sheetViews>
    <sheetView tabSelected="1" topLeftCell="A169" zoomScale="115" zoomScaleNormal="115" workbookViewId="0">
      <selection activeCell="A5" sqref="A5"/>
    </sheetView>
  </sheetViews>
  <sheetFormatPr defaultRowHeight="15" x14ac:dyDescent="0.25"/>
  <cols>
    <col min="1" max="1" width="6.85546875" style="63" customWidth="1"/>
    <col min="2" max="2" width="72.85546875" style="61" customWidth="1"/>
    <col min="3" max="3" width="15.42578125" style="61" bestFit="1" customWidth="1"/>
    <col min="4" max="16384" width="9.140625" style="61"/>
  </cols>
  <sheetData>
    <row r="1" spans="1:3" ht="18.75" x14ac:dyDescent="0.3">
      <c r="A1" s="64" t="s">
        <v>97</v>
      </c>
      <c r="B1" s="64"/>
      <c r="C1" s="64"/>
    </row>
    <row r="2" spans="1:3" ht="18.75" x14ac:dyDescent="0.3">
      <c r="A2" s="64" t="s">
        <v>53</v>
      </c>
      <c r="B2" s="64"/>
      <c r="C2" s="64"/>
    </row>
    <row r="3" spans="1:3" ht="18.75" x14ac:dyDescent="0.3">
      <c r="A3" s="64" t="s">
        <v>98</v>
      </c>
      <c r="B3" s="64"/>
      <c r="C3" s="64"/>
    </row>
    <row r="4" spans="1:3" ht="16.5" x14ac:dyDescent="0.25">
      <c r="A4" s="67" t="s">
        <v>172</v>
      </c>
      <c r="B4" s="67"/>
      <c r="C4" s="67"/>
    </row>
    <row r="5" spans="1:3" ht="16.5" x14ac:dyDescent="0.25">
      <c r="A5" s="6"/>
      <c r="B5" s="6"/>
      <c r="C5" s="6"/>
    </row>
    <row r="6" spans="1:3" x14ac:dyDescent="0.25">
      <c r="A6" s="58"/>
      <c r="B6" s="5"/>
      <c r="C6" s="61" t="s">
        <v>171</v>
      </c>
    </row>
    <row r="7" spans="1:3" s="7" customFormat="1" ht="15.75" customHeight="1" x14ac:dyDescent="0.25">
      <c r="A7" s="65" t="s">
        <v>2</v>
      </c>
      <c r="B7" s="66" t="s">
        <v>0</v>
      </c>
      <c r="C7" s="65" t="s">
        <v>13</v>
      </c>
    </row>
    <row r="8" spans="1:3" s="7" customFormat="1" ht="15.75" x14ac:dyDescent="0.25">
      <c r="A8" s="65"/>
      <c r="B8" s="66"/>
      <c r="C8" s="65"/>
    </row>
    <row r="9" spans="1:3" s="7" customFormat="1" ht="24" customHeight="1" x14ac:dyDescent="0.25">
      <c r="A9" s="49" t="s">
        <v>100</v>
      </c>
      <c r="B9" s="50" t="s">
        <v>14</v>
      </c>
      <c r="C9" s="50"/>
    </row>
    <row r="10" spans="1:3" s="10" customFormat="1" ht="21.75" customHeight="1" x14ac:dyDescent="0.25">
      <c r="A10" s="16" t="s">
        <v>3</v>
      </c>
      <c r="B10" s="4" t="s">
        <v>15</v>
      </c>
      <c r="C10" s="17">
        <f>SUM(C11:C18)</f>
        <v>310000000</v>
      </c>
    </row>
    <row r="11" spans="1:3" s="7" customFormat="1" ht="15.75" x14ac:dyDescent="0.25">
      <c r="A11" s="11">
        <v>1</v>
      </c>
      <c r="B11" s="12" t="s">
        <v>109</v>
      </c>
      <c r="C11" s="13">
        <v>4000000</v>
      </c>
    </row>
    <row r="12" spans="1:3" s="7" customFormat="1" ht="31.5" x14ac:dyDescent="0.25">
      <c r="A12" s="11">
        <v>2</v>
      </c>
      <c r="B12" s="14" t="s">
        <v>110</v>
      </c>
      <c r="C12" s="13">
        <v>57000000</v>
      </c>
    </row>
    <row r="13" spans="1:3" s="7" customFormat="1" ht="31.5" x14ac:dyDescent="0.25">
      <c r="A13" s="11">
        <v>3</v>
      </c>
      <c r="B13" s="14" t="s">
        <v>111</v>
      </c>
      <c r="C13" s="13">
        <v>5000000</v>
      </c>
    </row>
    <row r="14" spans="1:3" s="7" customFormat="1" ht="15.75" x14ac:dyDescent="0.25">
      <c r="A14" s="11">
        <v>4</v>
      </c>
      <c r="B14" s="12" t="s">
        <v>112</v>
      </c>
      <c r="C14" s="13">
        <v>230000000</v>
      </c>
    </row>
    <row r="15" spans="1:3" s="7" customFormat="1" ht="15.75" x14ac:dyDescent="0.25">
      <c r="A15" s="11">
        <v>5</v>
      </c>
      <c r="B15" s="12" t="s">
        <v>113</v>
      </c>
      <c r="C15" s="13">
        <v>4000000</v>
      </c>
    </row>
    <row r="16" spans="1:3" s="7" customFormat="1" ht="15.75" x14ac:dyDescent="0.25">
      <c r="A16" s="11">
        <v>6</v>
      </c>
      <c r="B16" s="14" t="s">
        <v>114</v>
      </c>
      <c r="C16" s="13">
        <v>3000000</v>
      </c>
    </row>
    <row r="17" spans="1:3" s="7" customFormat="1" ht="15.75" x14ac:dyDescent="0.25">
      <c r="A17" s="11">
        <v>7</v>
      </c>
      <c r="B17" s="12" t="s">
        <v>115</v>
      </c>
      <c r="C17" s="13">
        <v>6000000</v>
      </c>
    </row>
    <row r="18" spans="1:3" s="7" customFormat="1" ht="15.75" x14ac:dyDescent="0.25">
      <c r="A18" s="11">
        <v>8</v>
      </c>
      <c r="B18" s="12" t="s">
        <v>116</v>
      </c>
      <c r="C18" s="13">
        <v>1000000</v>
      </c>
    </row>
    <row r="19" spans="1:3" s="7" customFormat="1" ht="25.5" customHeight="1" x14ac:dyDescent="0.25">
      <c r="A19" s="16" t="s">
        <v>4</v>
      </c>
      <c r="B19" s="4" t="s">
        <v>16</v>
      </c>
      <c r="C19" s="53">
        <v>0</v>
      </c>
    </row>
    <row r="20" spans="1:3" s="7" customFormat="1" ht="25.5" customHeight="1" x14ac:dyDescent="0.25">
      <c r="A20" s="16" t="s">
        <v>101</v>
      </c>
      <c r="B20" s="4" t="s">
        <v>17</v>
      </c>
      <c r="C20" s="17">
        <f>C10</f>
        <v>310000000</v>
      </c>
    </row>
    <row r="21" spans="1:3" s="7" customFormat="1" ht="29.25" customHeight="1" x14ac:dyDescent="0.25">
      <c r="A21" s="49" t="s">
        <v>102</v>
      </c>
      <c r="B21" s="50" t="s">
        <v>18</v>
      </c>
      <c r="C21" s="51">
        <f>C22+C184</f>
        <v>14824000000</v>
      </c>
    </row>
    <row r="22" spans="1:3" s="7" customFormat="1" ht="39" customHeight="1" x14ac:dyDescent="0.25">
      <c r="A22" s="48" t="s">
        <v>103</v>
      </c>
      <c r="B22" s="54" t="s">
        <v>104</v>
      </c>
      <c r="C22" s="52">
        <f>C23+C118+C157+C160</f>
        <v>14789000000</v>
      </c>
    </row>
    <row r="23" spans="1:3" s="7" customFormat="1" ht="23.25" customHeight="1" x14ac:dyDescent="0.25">
      <c r="A23" s="16" t="s">
        <v>3</v>
      </c>
      <c r="B23" s="4" t="s">
        <v>19</v>
      </c>
      <c r="C23" s="17">
        <f>C24</f>
        <v>5896000000</v>
      </c>
    </row>
    <row r="24" spans="1:3" s="24" customFormat="1" ht="19.5" customHeight="1" x14ac:dyDescent="0.25">
      <c r="A24" s="20">
        <v>1</v>
      </c>
      <c r="B24" s="2" t="s">
        <v>1</v>
      </c>
      <c r="C24" s="19">
        <f>C25+C59</f>
        <v>5896000000</v>
      </c>
    </row>
    <row r="25" spans="1:3" s="7" customFormat="1" ht="22.5" customHeight="1" x14ac:dyDescent="0.25">
      <c r="A25" s="8" t="s">
        <v>5</v>
      </c>
      <c r="B25" s="15" t="s">
        <v>161</v>
      </c>
      <c r="C25" s="9">
        <f>C26+C33+C58</f>
        <v>5122000000</v>
      </c>
    </row>
    <row r="26" spans="1:3" s="7" customFormat="1" ht="31.5" x14ac:dyDescent="0.25">
      <c r="A26" s="8" t="s">
        <v>94</v>
      </c>
      <c r="B26" s="55" t="s">
        <v>162</v>
      </c>
      <c r="C26" s="9">
        <f>SUM(C27:C32)</f>
        <v>3659000000</v>
      </c>
    </row>
    <row r="27" spans="1:3" s="7" customFormat="1" ht="15.75" x14ac:dyDescent="0.25">
      <c r="A27" s="8"/>
      <c r="B27" s="14" t="s">
        <v>25</v>
      </c>
      <c r="C27" s="13">
        <v>2360000000</v>
      </c>
    </row>
    <row r="28" spans="1:3" s="7" customFormat="1" ht="15.75" x14ac:dyDescent="0.25">
      <c r="A28" s="8"/>
      <c r="B28" s="14" t="s">
        <v>22</v>
      </c>
      <c r="C28" s="13">
        <v>94000000</v>
      </c>
    </row>
    <row r="29" spans="1:3" s="7" customFormat="1" ht="15.75" x14ac:dyDescent="0.25">
      <c r="A29" s="8"/>
      <c r="B29" s="14" t="s">
        <v>84</v>
      </c>
      <c r="C29" s="13">
        <v>16000000</v>
      </c>
    </row>
    <row r="30" spans="1:3" s="7" customFormat="1" ht="15.75" x14ac:dyDescent="0.25">
      <c r="A30" s="8"/>
      <c r="B30" s="14" t="s">
        <v>26</v>
      </c>
      <c r="C30" s="13">
        <v>39000000</v>
      </c>
    </row>
    <row r="31" spans="1:3" s="7" customFormat="1" ht="15.75" x14ac:dyDescent="0.25">
      <c r="A31" s="8"/>
      <c r="B31" s="14" t="s">
        <v>23</v>
      </c>
      <c r="C31" s="13">
        <v>550000000</v>
      </c>
    </row>
    <row r="32" spans="1:3" s="7" customFormat="1" ht="15.75" x14ac:dyDescent="0.25">
      <c r="A32" s="8"/>
      <c r="B32" s="14" t="s">
        <v>24</v>
      </c>
      <c r="C32" s="13">
        <v>600000000</v>
      </c>
    </row>
    <row r="33" spans="1:3" s="7" customFormat="1" ht="23.25" customHeight="1" x14ac:dyDescent="0.25">
      <c r="A33" s="8" t="s">
        <v>95</v>
      </c>
      <c r="B33" s="18" t="s">
        <v>105</v>
      </c>
      <c r="C33" s="9">
        <f>C34+C54</f>
        <v>1348000000</v>
      </c>
    </row>
    <row r="34" spans="1:3" s="24" customFormat="1" ht="23.25" customHeight="1" x14ac:dyDescent="0.25">
      <c r="A34" s="20" t="s">
        <v>117</v>
      </c>
      <c r="B34" s="21" t="s">
        <v>118</v>
      </c>
      <c r="C34" s="19">
        <f>SUM(C35:C53)</f>
        <v>1031000000</v>
      </c>
    </row>
    <row r="35" spans="1:3" s="7" customFormat="1" ht="15.75" x14ac:dyDescent="0.25">
      <c r="A35" s="8"/>
      <c r="B35" s="14" t="s">
        <v>12</v>
      </c>
      <c r="C35" s="22">
        <v>22000000</v>
      </c>
    </row>
    <row r="36" spans="1:3" s="7" customFormat="1" ht="15.75" x14ac:dyDescent="0.25">
      <c r="A36" s="8"/>
      <c r="B36" s="14" t="s">
        <v>30</v>
      </c>
      <c r="C36" s="22">
        <v>100000000</v>
      </c>
    </row>
    <row r="37" spans="1:3" s="7" customFormat="1" ht="15.75" x14ac:dyDescent="0.25">
      <c r="A37" s="8"/>
      <c r="B37" s="14" t="s">
        <v>38</v>
      </c>
      <c r="C37" s="22">
        <v>76000000</v>
      </c>
    </row>
    <row r="38" spans="1:3" s="7" customFormat="1" ht="15.75" x14ac:dyDescent="0.25">
      <c r="A38" s="8"/>
      <c r="B38" s="14" t="s">
        <v>39</v>
      </c>
      <c r="C38" s="22">
        <v>10000000</v>
      </c>
    </row>
    <row r="39" spans="1:3" s="7" customFormat="1" ht="31.5" x14ac:dyDescent="0.25">
      <c r="A39" s="8"/>
      <c r="B39" s="14" t="s">
        <v>52</v>
      </c>
      <c r="C39" s="22">
        <v>65000000</v>
      </c>
    </row>
    <row r="40" spans="1:3" s="7" customFormat="1" ht="15.75" x14ac:dyDescent="0.25">
      <c r="A40" s="8"/>
      <c r="B40" s="14" t="s">
        <v>31</v>
      </c>
      <c r="C40" s="22">
        <v>10000000</v>
      </c>
    </row>
    <row r="41" spans="1:3" s="7" customFormat="1" ht="15.75" x14ac:dyDescent="0.25">
      <c r="A41" s="8"/>
      <c r="B41" s="14" t="s">
        <v>32</v>
      </c>
      <c r="C41" s="22">
        <v>11399999.999999998</v>
      </c>
    </row>
    <row r="42" spans="1:3" s="7" customFormat="1" ht="15.75" x14ac:dyDescent="0.25">
      <c r="A42" s="8"/>
      <c r="B42" s="14" t="s">
        <v>85</v>
      </c>
      <c r="C42" s="22">
        <v>22000000</v>
      </c>
    </row>
    <row r="43" spans="1:3" s="7" customFormat="1" ht="15.75" x14ac:dyDescent="0.25">
      <c r="A43" s="8"/>
      <c r="B43" s="14" t="s">
        <v>9</v>
      </c>
      <c r="C43" s="22">
        <v>50000000</v>
      </c>
    </row>
    <row r="44" spans="1:3" s="7" customFormat="1" ht="15.75" x14ac:dyDescent="0.25">
      <c r="A44" s="8"/>
      <c r="B44" s="14" t="s">
        <v>33</v>
      </c>
      <c r="C44" s="22">
        <f>800000*12</f>
        <v>9600000</v>
      </c>
    </row>
    <row r="45" spans="1:3" s="7" customFormat="1" ht="15.75" x14ac:dyDescent="0.25">
      <c r="A45" s="8"/>
      <c r="B45" s="14" t="s">
        <v>34</v>
      </c>
      <c r="C45" s="22">
        <v>4000000</v>
      </c>
    </row>
    <row r="46" spans="1:3" s="7" customFormat="1" ht="15.75" x14ac:dyDescent="0.25">
      <c r="A46" s="8"/>
      <c r="B46" s="14" t="s">
        <v>35</v>
      </c>
      <c r="C46" s="22">
        <v>30000000</v>
      </c>
    </row>
    <row r="47" spans="1:3" s="7" customFormat="1" ht="15.75" x14ac:dyDescent="0.25">
      <c r="A47" s="8"/>
      <c r="B47" s="14" t="s">
        <v>88</v>
      </c>
      <c r="C47" s="22">
        <v>15000000</v>
      </c>
    </row>
    <row r="48" spans="1:3" s="7" customFormat="1" ht="15.75" x14ac:dyDescent="0.25">
      <c r="A48" s="8"/>
      <c r="B48" s="14" t="s">
        <v>86</v>
      </c>
      <c r="C48" s="22">
        <v>25000000</v>
      </c>
    </row>
    <row r="49" spans="1:3" s="7" customFormat="1" ht="15.75" x14ac:dyDescent="0.25">
      <c r="A49" s="8"/>
      <c r="B49" s="14" t="s">
        <v>87</v>
      </c>
      <c r="C49" s="22">
        <v>8000000</v>
      </c>
    </row>
    <row r="50" spans="1:3" s="7" customFormat="1" ht="15.75" x14ac:dyDescent="0.25">
      <c r="A50" s="8"/>
      <c r="B50" s="14" t="s">
        <v>51</v>
      </c>
      <c r="C50" s="22">
        <v>4000000</v>
      </c>
    </row>
    <row r="51" spans="1:3" s="7" customFormat="1" ht="31.5" x14ac:dyDescent="0.25">
      <c r="A51" s="8"/>
      <c r="B51" s="14" t="s">
        <v>89</v>
      </c>
      <c r="C51" s="22">
        <v>220000000</v>
      </c>
    </row>
    <row r="52" spans="1:3" s="7" customFormat="1" ht="15.75" x14ac:dyDescent="0.25">
      <c r="A52" s="8"/>
      <c r="B52" s="14" t="s">
        <v>37</v>
      </c>
      <c r="C52" s="22">
        <v>35000000</v>
      </c>
    </row>
    <row r="53" spans="1:3" s="7" customFormat="1" ht="31.5" x14ac:dyDescent="0.25">
      <c r="A53" s="8"/>
      <c r="B53" s="14" t="s">
        <v>11</v>
      </c>
      <c r="C53" s="22">
        <v>314000000</v>
      </c>
    </row>
    <row r="54" spans="1:3" s="24" customFormat="1" ht="21" customHeight="1" x14ac:dyDescent="0.25">
      <c r="A54" s="20" t="s">
        <v>117</v>
      </c>
      <c r="B54" s="23" t="s">
        <v>119</v>
      </c>
      <c r="C54" s="19">
        <f>SUM(C55:C57)</f>
        <v>317000000</v>
      </c>
    </row>
    <row r="55" spans="1:3" s="7" customFormat="1" ht="15.75" x14ac:dyDescent="0.25">
      <c r="A55" s="11"/>
      <c r="B55" s="14" t="s">
        <v>27</v>
      </c>
      <c r="C55" s="13">
        <v>200000000</v>
      </c>
    </row>
    <row r="56" spans="1:3" s="7" customFormat="1" ht="15.75" x14ac:dyDescent="0.25">
      <c r="A56" s="11"/>
      <c r="B56" s="14" t="s">
        <v>28</v>
      </c>
      <c r="C56" s="13">
        <f>+C55*23.5%</f>
        <v>47000000</v>
      </c>
    </row>
    <row r="57" spans="1:3" s="7" customFormat="1" ht="15.75" x14ac:dyDescent="0.25">
      <c r="A57" s="11"/>
      <c r="B57" s="14" t="s">
        <v>29</v>
      </c>
      <c r="C57" s="13">
        <f>25000000*0.7*4</f>
        <v>70000000</v>
      </c>
    </row>
    <row r="58" spans="1:3" s="7" customFormat="1" ht="31.5" x14ac:dyDescent="0.25">
      <c r="A58" s="8" t="s">
        <v>106</v>
      </c>
      <c r="B58" s="56" t="s">
        <v>163</v>
      </c>
      <c r="C58" s="9">
        <v>115000000</v>
      </c>
    </row>
    <row r="59" spans="1:3" s="7" customFormat="1" ht="21.75" customHeight="1" x14ac:dyDescent="0.25">
      <c r="A59" s="8" t="s">
        <v>6</v>
      </c>
      <c r="B59" s="15" t="s">
        <v>149</v>
      </c>
      <c r="C59" s="9">
        <f>+C60+C63</f>
        <v>774000000</v>
      </c>
    </row>
    <row r="60" spans="1:3" s="7" customFormat="1" ht="20.25" customHeight="1" x14ac:dyDescent="0.25">
      <c r="A60" s="8" t="s">
        <v>94</v>
      </c>
      <c r="B60" s="18" t="s">
        <v>107</v>
      </c>
      <c r="C60" s="9">
        <f>+C61+C62</f>
        <v>78000000</v>
      </c>
    </row>
    <row r="61" spans="1:3" s="7" customFormat="1" ht="15.75" x14ac:dyDescent="0.25">
      <c r="A61" s="8"/>
      <c r="B61" s="12" t="s">
        <v>54</v>
      </c>
      <c r="C61" s="13">
        <v>48000000</v>
      </c>
    </row>
    <row r="62" spans="1:3" s="7" customFormat="1" ht="15.75" x14ac:dyDescent="0.25">
      <c r="A62" s="8"/>
      <c r="B62" s="12" t="s">
        <v>55</v>
      </c>
      <c r="C62" s="13">
        <v>30000000</v>
      </c>
    </row>
    <row r="63" spans="1:3" s="7" customFormat="1" ht="21.75" customHeight="1" x14ac:dyDescent="0.25">
      <c r="A63" s="8" t="s">
        <v>95</v>
      </c>
      <c r="B63" s="18" t="s">
        <v>108</v>
      </c>
      <c r="C63" s="9">
        <f>C115+C81+C84+C64+C68+C85+C91+C100+C106+C69+C70+C71+C109+C72+C75+C113</f>
        <v>696000000</v>
      </c>
    </row>
    <row r="64" spans="1:3" s="25" customFormat="1" ht="15.75" x14ac:dyDescent="0.25">
      <c r="A64" s="20" t="s">
        <v>117</v>
      </c>
      <c r="B64" s="21" t="s">
        <v>120</v>
      </c>
      <c r="C64" s="19">
        <f>SUM(C65:C67)</f>
        <v>54000000</v>
      </c>
    </row>
    <row r="65" spans="1:3" s="10" customFormat="1" ht="15.75" x14ac:dyDescent="0.25">
      <c r="A65" s="8"/>
      <c r="B65" s="12" t="s">
        <v>56</v>
      </c>
      <c r="C65" s="26">
        <v>10000000</v>
      </c>
    </row>
    <row r="66" spans="1:3" s="10" customFormat="1" ht="15.75" x14ac:dyDescent="0.25">
      <c r="A66" s="8"/>
      <c r="B66" s="12" t="s">
        <v>7</v>
      </c>
      <c r="C66" s="26">
        <v>6000000</v>
      </c>
    </row>
    <row r="67" spans="1:3" s="10" customFormat="1" ht="15.75" x14ac:dyDescent="0.25">
      <c r="A67" s="8"/>
      <c r="B67" s="12" t="s">
        <v>42</v>
      </c>
      <c r="C67" s="26">
        <v>38000000</v>
      </c>
    </row>
    <row r="68" spans="1:3" s="25" customFormat="1" ht="15.75" x14ac:dyDescent="0.25">
      <c r="A68" s="20" t="s">
        <v>117</v>
      </c>
      <c r="B68" s="21" t="s">
        <v>121</v>
      </c>
      <c r="C68" s="19">
        <v>16000000</v>
      </c>
    </row>
    <row r="69" spans="1:3" s="25" customFormat="1" ht="15.75" x14ac:dyDescent="0.25">
      <c r="A69" s="20" t="s">
        <v>117</v>
      </c>
      <c r="B69" s="21" t="s">
        <v>122</v>
      </c>
      <c r="C69" s="19">
        <v>24000000</v>
      </c>
    </row>
    <row r="70" spans="1:3" s="25" customFormat="1" ht="15.75" x14ac:dyDescent="0.25">
      <c r="A70" s="20" t="s">
        <v>117</v>
      </c>
      <c r="B70" s="21" t="s">
        <v>123</v>
      </c>
      <c r="C70" s="19">
        <v>10000000</v>
      </c>
    </row>
    <row r="71" spans="1:3" s="25" customFormat="1" ht="15.75" x14ac:dyDescent="0.25">
      <c r="A71" s="20" t="s">
        <v>117</v>
      </c>
      <c r="B71" s="21" t="s">
        <v>124</v>
      </c>
      <c r="C71" s="19">
        <v>24000000</v>
      </c>
    </row>
    <row r="72" spans="1:3" s="25" customFormat="1" ht="15.75" x14ac:dyDescent="0.25">
      <c r="A72" s="20" t="s">
        <v>117</v>
      </c>
      <c r="B72" s="21" t="s">
        <v>125</v>
      </c>
      <c r="C72" s="19">
        <f>SUM(C73:C74)</f>
        <v>40000000</v>
      </c>
    </row>
    <row r="73" spans="1:3" s="7" customFormat="1" ht="15.75" x14ac:dyDescent="0.25">
      <c r="A73" s="11"/>
      <c r="B73" s="14" t="s">
        <v>49</v>
      </c>
      <c r="C73" s="22">
        <v>20000000</v>
      </c>
    </row>
    <row r="74" spans="1:3" s="7" customFormat="1" ht="31.5" x14ac:dyDescent="0.25">
      <c r="A74" s="11"/>
      <c r="B74" s="14" t="s">
        <v>61</v>
      </c>
      <c r="C74" s="22">
        <v>20000000</v>
      </c>
    </row>
    <row r="75" spans="1:3" s="25" customFormat="1" ht="31.5" x14ac:dyDescent="0.25">
      <c r="A75" s="20" t="s">
        <v>117</v>
      </c>
      <c r="B75" s="23" t="s">
        <v>126</v>
      </c>
      <c r="C75" s="19">
        <f>SUM(C76:C80)</f>
        <v>34000000</v>
      </c>
    </row>
    <row r="76" spans="1:3" s="10" customFormat="1" ht="15.75" x14ac:dyDescent="0.25">
      <c r="A76" s="8"/>
      <c r="B76" s="14" t="s">
        <v>40</v>
      </c>
      <c r="C76" s="22">
        <v>5000000</v>
      </c>
    </row>
    <row r="77" spans="1:3" s="10" customFormat="1" ht="15.75" x14ac:dyDescent="0.25">
      <c r="A77" s="8"/>
      <c r="B77" s="14" t="s">
        <v>45</v>
      </c>
      <c r="C77" s="22">
        <v>2000000</v>
      </c>
    </row>
    <row r="78" spans="1:3" s="10" customFormat="1" ht="15.75" x14ac:dyDescent="0.25">
      <c r="A78" s="8"/>
      <c r="B78" s="14" t="s">
        <v>46</v>
      </c>
      <c r="C78" s="22">
        <v>16000000</v>
      </c>
    </row>
    <row r="79" spans="1:3" s="10" customFormat="1" ht="15.75" x14ac:dyDescent="0.25">
      <c r="A79" s="8"/>
      <c r="B79" s="14" t="s">
        <v>47</v>
      </c>
      <c r="C79" s="22">
        <v>4000000</v>
      </c>
    </row>
    <row r="80" spans="1:3" s="10" customFormat="1" ht="15.75" x14ac:dyDescent="0.25">
      <c r="A80" s="8"/>
      <c r="B80" s="14" t="s">
        <v>50</v>
      </c>
      <c r="C80" s="22">
        <v>7000000</v>
      </c>
    </row>
    <row r="81" spans="1:3" s="25" customFormat="1" ht="15.75" x14ac:dyDescent="0.25">
      <c r="A81" s="20" t="s">
        <v>117</v>
      </c>
      <c r="B81" s="21" t="s">
        <v>127</v>
      </c>
      <c r="C81" s="19">
        <f>SUM(C82:C83)</f>
        <v>23000000</v>
      </c>
    </row>
    <row r="82" spans="1:3" s="7" customFormat="1" ht="15.75" x14ac:dyDescent="0.25">
      <c r="A82" s="11"/>
      <c r="B82" s="14" t="s">
        <v>40</v>
      </c>
      <c r="C82" s="22">
        <v>4000000</v>
      </c>
    </row>
    <row r="83" spans="1:3" s="7" customFormat="1" ht="31.5" x14ac:dyDescent="0.25">
      <c r="A83" s="11"/>
      <c r="B83" s="14" t="s">
        <v>41</v>
      </c>
      <c r="C83" s="22">
        <v>19000000</v>
      </c>
    </row>
    <row r="84" spans="1:3" s="25" customFormat="1" ht="15.75" x14ac:dyDescent="0.25">
      <c r="A84" s="20" t="s">
        <v>117</v>
      </c>
      <c r="B84" s="21" t="s">
        <v>128</v>
      </c>
      <c r="C84" s="19">
        <v>45000000</v>
      </c>
    </row>
    <row r="85" spans="1:3" s="25" customFormat="1" ht="15.75" x14ac:dyDescent="0.25">
      <c r="A85" s="20" t="s">
        <v>117</v>
      </c>
      <c r="B85" s="21" t="s">
        <v>129</v>
      </c>
      <c r="C85" s="19">
        <f>SUM(C86:C90)</f>
        <v>35000000</v>
      </c>
    </row>
    <row r="86" spans="1:3" s="7" customFormat="1" ht="15.75" x14ac:dyDescent="0.25">
      <c r="A86" s="11"/>
      <c r="B86" s="12" t="s">
        <v>7</v>
      </c>
      <c r="C86" s="22">
        <v>1000000</v>
      </c>
    </row>
    <row r="87" spans="1:3" s="7" customFormat="1" ht="15.75" x14ac:dyDescent="0.25">
      <c r="A87" s="11"/>
      <c r="B87" s="12" t="s">
        <v>43</v>
      </c>
      <c r="C87" s="22">
        <v>8000000</v>
      </c>
    </row>
    <row r="88" spans="1:3" s="7" customFormat="1" ht="15.75" x14ac:dyDescent="0.25">
      <c r="A88" s="11"/>
      <c r="B88" s="12" t="s">
        <v>99</v>
      </c>
      <c r="C88" s="22">
        <v>15000000</v>
      </c>
    </row>
    <row r="89" spans="1:3" s="7" customFormat="1" ht="15.75" x14ac:dyDescent="0.25">
      <c r="A89" s="11"/>
      <c r="B89" s="12" t="s">
        <v>8</v>
      </c>
      <c r="C89" s="22">
        <v>2000000</v>
      </c>
    </row>
    <row r="90" spans="1:3" s="7" customFormat="1" ht="31.5" x14ac:dyDescent="0.25">
      <c r="A90" s="11"/>
      <c r="B90" s="14" t="s">
        <v>164</v>
      </c>
      <c r="C90" s="22">
        <v>9000000</v>
      </c>
    </row>
    <row r="91" spans="1:3" s="25" customFormat="1" ht="15.75" x14ac:dyDescent="0.25">
      <c r="A91" s="20" t="s">
        <v>117</v>
      </c>
      <c r="B91" s="21" t="s">
        <v>130</v>
      </c>
      <c r="C91" s="19">
        <f>SUM(C92:C99)</f>
        <v>110000000</v>
      </c>
    </row>
    <row r="92" spans="1:3" s="7" customFormat="1" ht="15.75" x14ac:dyDescent="0.25">
      <c r="A92" s="11"/>
      <c r="B92" s="12" t="s">
        <v>131</v>
      </c>
      <c r="C92" s="22">
        <f>1600000*15</f>
        <v>24000000</v>
      </c>
    </row>
    <row r="93" spans="1:3" s="7" customFormat="1" ht="15.75" x14ac:dyDescent="0.25">
      <c r="A93" s="11"/>
      <c r="B93" s="12" t="s">
        <v>132</v>
      </c>
      <c r="C93" s="22">
        <v>15000000</v>
      </c>
    </row>
    <row r="94" spans="1:3" s="7" customFormat="1" ht="15.75" x14ac:dyDescent="0.25">
      <c r="A94" s="11"/>
      <c r="B94" s="12" t="s">
        <v>133</v>
      </c>
      <c r="C94" s="22">
        <v>22000000</v>
      </c>
    </row>
    <row r="95" spans="1:3" s="7" customFormat="1" ht="15.75" x14ac:dyDescent="0.25">
      <c r="A95" s="11"/>
      <c r="B95" s="12" t="s">
        <v>134</v>
      </c>
      <c r="C95" s="22">
        <v>21300000</v>
      </c>
    </row>
    <row r="96" spans="1:3" s="7" customFormat="1" ht="15.75" x14ac:dyDescent="0.25">
      <c r="A96" s="11"/>
      <c r="B96" s="27" t="s">
        <v>135</v>
      </c>
      <c r="C96" s="22">
        <v>6000000</v>
      </c>
    </row>
    <row r="97" spans="1:3" s="7" customFormat="1" ht="15.75" x14ac:dyDescent="0.25">
      <c r="A97" s="11"/>
      <c r="B97" s="12" t="s">
        <v>136</v>
      </c>
      <c r="C97" s="22">
        <v>3600000</v>
      </c>
    </row>
    <row r="98" spans="1:3" s="7" customFormat="1" ht="15.75" x14ac:dyDescent="0.25">
      <c r="A98" s="11"/>
      <c r="B98" s="12" t="s">
        <v>137</v>
      </c>
      <c r="C98" s="22">
        <v>18000000</v>
      </c>
    </row>
    <row r="99" spans="1:3" s="7" customFormat="1" ht="15.75" x14ac:dyDescent="0.25">
      <c r="A99" s="11"/>
      <c r="B99" s="12" t="s">
        <v>138</v>
      </c>
      <c r="C99" s="22">
        <v>100000</v>
      </c>
    </row>
    <row r="100" spans="1:3" s="25" customFormat="1" ht="15.75" x14ac:dyDescent="0.25">
      <c r="A100" s="20" t="s">
        <v>117</v>
      </c>
      <c r="B100" s="21" t="s">
        <v>139</v>
      </c>
      <c r="C100" s="19">
        <f>SUM(C101:C105)</f>
        <v>110000000</v>
      </c>
    </row>
    <row r="101" spans="1:3" s="7" customFormat="1" ht="15.75" x14ac:dyDescent="0.25">
      <c r="A101" s="11"/>
      <c r="B101" s="12" t="s">
        <v>44</v>
      </c>
      <c r="C101" s="22">
        <v>46000000</v>
      </c>
    </row>
    <row r="102" spans="1:3" s="7" customFormat="1" ht="15.75" x14ac:dyDescent="0.25">
      <c r="A102" s="11"/>
      <c r="B102" s="12" t="s">
        <v>40</v>
      </c>
      <c r="C102" s="22">
        <v>25000000</v>
      </c>
    </row>
    <row r="103" spans="1:3" s="7" customFormat="1" ht="15.75" x14ac:dyDescent="0.25">
      <c r="A103" s="11"/>
      <c r="B103" s="12" t="s">
        <v>45</v>
      </c>
      <c r="C103" s="22">
        <v>3000000</v>
      </c>
    </row>
    <row r="104" spans="1:3" s="7" customFormat="1" ht="15.75" x14ac:dyDescent="0.25">
      <c r="A104" s="11"/>
      <c r="B104" s="12" t="s">
        <v>57</v>
      </c>
      <c r="C104" s="22">
        <v>30000000</v>
      </c>
    </row>
    <row r="105" spans="1:3" s="7" customFormat="1" ht="15.75" x14ac:dyDescent="0.25">
      <c r="A105" s="11"/>
      <c r="B105" s="12" t="s">
        <v>47</v>
      </c>
      <c r="C105" s="22">
        <v>6000000</v>
      </c>
    </row>
    <row r="106" spans="1:3" s="25" customFormat="1" ht="15.75" x14ac:dyDescent="0.25">
      <c r="A106" s="20" t="s">
        <v>117</v>
      </c>
      <c r="B106" s="21" t="s">
        <v>140</v>
      </c>
      <c r="C106" s="19">
        <f>SUM(C107:C108)</f>
        <v>35000000</v>
      </c>
    </row>
    <row r="107" spans="1:3" s="7" customFormat="1" ht="15.75" x14ac:dyDescent="0.25">
      <c r="A107" s="11"/>
      <c r="B107" s="14" t="s">
        <v>58</v>
      </c>
      <c r="C107" s="22">
        <v>30000000</v>
      </c>
    </row>
    <row r="108" spans="1:3" s="7" customFormat="1" ht="15.75" x14ac:dyDescent="0.25">
      <c r="A108" s="11"/>
      <c r="B108" s="12" t="s">
        <v>48</v>
      </c>
      <c r="C108" s="22">
        <v>5000000</v>
      </c>
    </row>
    <row r="109" spans="1:3" s="25" customFormat="1" ht="31.5" x14ac:dyDescent="0.25">
      <c r="A109" s="20" t="s">
        <v>117</v>
      </c>
      <c r="B109" s="23" t="s">
        <v>141</v>
      </c>
      <c r="C109" s="19">
        <f>SUM(C110:C112)</f>
        <v>26000000</v>
      </c>
    </row>
    <row r="110" spans="1:3" s="7" customFormat="1" ht="15.75" x14ac:dyDescent="0.25">
      <c r="A110" s="11"/>
      <c r="B110" s="14" t="s">
        <v>59</v>
      </c>
      <c r="C110" s="13">
        <v>10000000</v>
      </c>
    </row>
    <row r="111" spans="1:3" s="7" customFormat="1" ht="15.75" x14ac:dyDescent="0.25">
      <c r="A111" s="11"/>
      <c r="B111" s="14" t="s">
        <v>9</v>
      </c>
      <c r="C111" s="13">
        <v>11000000</v>
      </c>
    </row>
    <row r="112" spans="1:3" s="7" customFormat="1" ht="15.75" x14ac:dyDescent="0.25">
      <c r="A112" s="11"/>
      <c r="B112" s="14" t="s">
        <v>60</v>
      </c>
      <c r="C112" s="13">
        <v>5000000</v>
      </c>
    </row>
    <row r="113" spans="1:3" s="25" customFormat="1" ht="15.75" x14ac:dyDescent="0.25">
      <c r="A113" s="20" t="s">
        <v>117</v>
      </c>
      <c r="B113" s="23" t="s">
        <v>142</v>
      </c>
      <c r="C113" s="19">
        <v>50000000</v>
      </c>
    </row>
    <row r="114" spans="1:3" s="10" customFormat="1" ht="31.5" x14ac:dyDescent="0.25">
      <c r="A114" s="8"/>
      <c r="B114" s="14" t="s">
        <v>73</v>
      </c>
      <c r="C114" s="22">
        <v>50000000</v>
      </c>
    </row>
    <row r="115" spans="1:3" s="25" customFormat="1" ht="15.75" x14ac:dyDescent="0.25">
      <c r="A115" s="20" t="s">
        <v>117</v>
      </c>
      <c r="B115" s="21" t="s">
        <v>143</v>
      </c>
      <c r="C115" s="19">
        <f>SUM(C116:C117)</f>
        <v>60000000</v>
      </c>
    </row>
    <row r="116" spans="1:3" s="10" customFormat="1" ht="15.75" x14ac:dyDescent="0.25">
      <c r="A116" s="8"/>
      <c r="B116" s="14" t="s">
        <v>40</v>
      </c>
      <c r="C116" s="22">
        <v>10000000</v>
      </c>
    </row>
    <row r="117" spans="1:3" s="10" customFormat="1" ht="15.75" x14ac:dyDescent="0.25">
      <c r="A117" s="8"/>
      <c r="B117" s="14" t="s">
        <v>72</v>
      </c>
      <c r="C117" s="22">
        <v>50000000</v>
      </c>
    </row>
    <row r="118" spans="1:3" s="7" customFormat="1" ht="27" customHeight="1" x14ac:dyDescent="0.25">
      <c r="A118" s="16" t="s">
        <v>4</v>
      </c>
      <c r="B118" s="28" t="s">
        <v>169</v>
      </c>
      <c r="C118" s="17">
        <f>+C154+C119</f>
        <v>8312000000</v>
      </c>
    </row>
    <row r="119" spans="1:3" s="57" customFormat="1" ht="21.75" customHeight="1" x14ac:dyDescent="0.25">
      <c r="A119" s="37">
        <v>1</v>
      </c>
      <c r="B119" s="39" t="s">
        <v>144</v>
      </c>
      <c r="C119" s="40">
        <f>C120+C149</f>
        <v>8142000000</v>
      </c>
    </row>
    <row r="120" spans="1:3" s="32" customFormat="1" ht="21" customHeight="1" x14ac:dyDescent="0.25">
      <c r="A120" s="29" t="s">
        <v>5</v>
      </c>
      <c r="B120" s="30" t="s">
        <v>170</v>
      </c>
      <c r="C120" s="31">
        <f>C121+C126+C148</f>
        <v>1788000000</v>
      </c>
    </row>
    <row r="121" spans="1:3" s="34" customFormat="1" ht="31.5" x14ac:dyDescent="0.25">
      <c r="A121" s="29" t="s">
        <v>94</v>
      </c>
      <c r="B121" s="55" t="s">
        <v>165</v>
      </c>
      <c r="C121" s="31">
        <f>SUM(C122:C125)</f>
        <v>1231000000</v>
      </c>
    </row>
    <row r="122" spans="1:3" s="32" customFormat="1" ht="15.75" x14ac:dyDescent="0.25">
      <c r="A122" s="29"/>
      <c r="B122" s="35" t="s">
        <v>25</v>
      </c>
      <c r="C122" s="36">
        <v>975000000</v>
      </c>
    </row>
    <row r="123" spans="1:3" s="32" customFormat="1" ht="15.75" x14ac:dyDescent="0.25">
      <c r="A123" s="29"/>
      <c r="B123" s="35" t="s">
        <v>22</v>
      </c>
      <c r="C123" s="36">
        <v>23000000</v>
      </c>
    </row>
    <row r="124" spans="1:3" s="32" customFormat="1" ht="15.75" x14ac:dyDescent="0.25">
      <c r="A124" s="29"/>
      <c r="B124" s="35" t="s">
        <v>26</v>
      </c>
      <c r="C124" s="36">
        <v>4000000</v>
      </c>
    </row>
    <row r="125" spans="1:3" s="32" customFormat="1" ht="15.75" x14ac:dyDescent="0.25">
      <c r="A125" s="29"/>
      <c r="B125" s="35" t="s">
        <v>23</v>
      </c>
      <c r="C125" s="36">
        <v>229000000</v>
      </c>
    </row>
    <row r="126" spans="1:3" s="34" customFormat="1" ht="27" customHeight="1" x14ac:dyDescent="0.25">
      <c r="A126" s="29" t="s">
        <v>95</v>
      </c>
      <c r="B126" s="33" t="s">
        <v>105</v>
      </c>
      <c r="C126" s="31">
        <f>C127+C144</f>
        <v>525000000</v>
      </c>
    </row>
    <row r="127" spans="1:3" s="42" customFormat="1" ht="21.75" customHeight="1" x14ac:dyDescent="0.25">
      <c r="A127" s="37" t="s">
        <v>117</v>
      </c>
      <c r="B127" s="38" t="s">
        <v>145</v>
      </c>
      <c r="C127" s="40">
        <f>SUM(C128:C143)</f>
        <v>287000000</v>
      </c>
    </row>
    <row r="128" spans="1:3" s="32" customFormat="1" ht="15.75" x14ac:dyDescent="0.25">
      <c r="A128" s="41"/>
      <c r="B128" s="35" t="s">
        <v>12</v>
      </c>
      <c r="C128" s="36">
        <v>3000000</v>
      </c>
    </row>
    <row r="129" spans="1:3" s="32" customFormat="1" ht="15.75" x14ac:dyDescent="0.25">
      <c r="A129" s="41"/>
      <c r="B129" s="35" t="s">
        <v>30</v>
      </c>
      <c r="C129" s="36">
        <v>12000000</v>
      </c>
    </row>
    <row r="130" spans="1:3" s="32" customFormat="1" ht="15.75" x14ac:dyDescent="0.25">
      <c r="A130" s="41"/>
      <c r="B130" s="35" t="s">
        <v>38</v>
      </c>
      <c r="C130" s="36">
        <v>30000000</v>
      </c>
    </row>
    <row r="131" spans="1:3" s="32" customFormat="1" ht="15.75" x14ac:dyDescent="0.25">
      <c r="A131" s="41"/>
      <c r="B131" s="35" t="s">
        <v>39</v>
      </c>
      <c r="C131" s="36">
        <v>4000000</v>
      </c>
    </row>
    <row r="132" spans="1:3" s="32" customFormat="1" ht="15.75" x14ac:dyDescent="0.25">
      <c r="A132" s="41"/>
      <c r="B132" s="35" t="s">
        <v>90</v>
      </c>
      <c r="C132" s="36">
        <v>37000000</v>
      </c>
    </row>
    <row r="133" spans="1:3" s="32" customFormat="1" ht="15.75" x14ac:dyDescent="0.25">
      <c r="A133" s="41"/>
      <c r="B133" s="35" t="s">
        <v>91</v>
      </c>
      <c r="C133" s="36">
        <v>17000000</v>
      </c>
    </row>
    <row r="134" spans="1:3" s="32" customFormat="1" ht="15.75" x14ac:dyDescent="0.25">
      <c r="A134" s="41"/>
      <c r="B134" s="35" t="s">
        <v>9</v>
      </c>
      <c r="C134" s="36">
        <v>18000000</v>
      </c>
    </row>
    <row r="135" spans="1:3" s="32" customFormat="1" ht="15.75" x14ac:dyDescent="0.25">
      <c r="A135" s="41"/>
      <c r="B135" s="35" t="s">
        <v>33</v>
      </c>
      <c r="C135" s="36">
        <v>12000000</v>
      </c>
    </row>
    <row r="136" spans="1:3" s="32" customFormat="1" ht="15.75" x14ac:dyDescent="0.25">
      <c r="A136" s="41"/>
      <c r="B136" s="35" t="s">
        <v>35</v>
      </c>
      <c r="C136" s="36">
        <v>12000000</v>
      </c>
    </row>
    <row r="137" spans="1:3" s="32" customFormat="1" ht="15.75" x14ac:dyDescent="0.25">
      <c r="A137" s="41"/>
      <c r="B137" s="35" t="s">
        <v>36</v>
      </c>
      <c r="C137" s="36">
        <v>24000000</v>
      </c>
    </row>
    <row r="138" spans="1:3" s="32" customFormat="1" ht="15.75" x14ac:dyDescent="0.25">
      <c r="A138" s="41"/>
      <c r="B138" s="35" t="s">
        <v>10</v>
      </c>
      <c r="C138" s="36">
        <v>5000000</v>
      </c>
    </row>
    <row r="139" spans="1:3" s="32" customFormat="1" ht="15.75" x14ac:dyDescent="0.25">
      <c r="A139" s="41"/>
      <c r="B139" s="35" t="s">
        <v>96</v>
      </c>
      <c r="C139" s="36">
        <v>2000000</v>
      </c>
    </row>
    <row r="140" spans="1:3" s="32" customFormat="1" ht="15.75" x14ac:dyDescent="0.25">
      <c r="A140" s="41"/>
      <c r="B140" s="35" t="s">
        <v>92</v>
      </c>
      <c r="C140" s="36">
        <v>13000000</v>
      </c>
    </row>
    <row r="141" spans="1:3" s="32" customFormat="1" ht="15.75" x14ac:dyDescent="0.25">
      <c r="A141" s="41"/>
      <c r="B141" s="35" t="s">
        <v>93</v>
      </c>
      <c r="C141" s="36">
        <v>12000000</v>
      </c>
    </row>
    <row r="142" spans="1:3" s="32" customFormat="1" ht="15.75" x14ac:dyDescent="0.25">
      <c r="A142" s="41"/>
      <c r="B142" s="35" t="s">
        <v>37</v>
      </c>
      <c r="C142" s="36">
        <v>20000000</v>
      </c>
    </row>
    <row r="143" spans="1:3" s="32" customFormat="1" ht="31.5" x14ac:dyDescent="0.25">
      <c r="A143" s="41"/>
      <c r="B143" s="35" t="s">
        <v>11</v>
      </c>
      <c r="C143" s="36">
        <v>66000000</v>
      </c>
    </row>
    <row r="144" spans="1:3" s="42" customFormat="1" ht="21.75" customHeight="1" x14ac:dyDescent="0.25">
      <c r="A144" s="37" t="s">
        <v>117</v>
      </c>
      <c r="B144" s="38" t="s">
        <v>146</v>
      </c>
      <c r="C144" s="40">
        <f>SUM(C145:C147)</f>
        <v>238000000</v>
      </c>
    </row>
    <row r="145" spans="1:3" s="32" customFormat="1" ht="15.75" x14ac:dyDescent="0.25">
      <c r="A145" s="41"/>
      <c r="B145" s="35" t="s">
        <v>27</v>
      </c>
      <c r="C145" s="36">
        <v>150000000</v>
      </c>
    </row>
    <row r="146" spans="1:3" s="32" customFormat="1" ht="15.75" x14ac:dyDescent="0.25">
      <c r="A146" s="41"/>
      <c r="B146" s="35" t="s">
        <v>28</v>
      </c>
      <c r="C146" s="36">
        <v>35500000</v>
      </c>
    </row>
    <row r="147" spans="1:3" s="32" customFormat="1" ht="15.75" x14ac:dyDescent="0.25">
      <c r="A147" s="41"/>
      <c r="B147" s="35" t="s">
        <v>29</v>
      </c>
      <c r="C147" s="36">
        <f>25000000*0.7*3</f>
        <v>52500000</v>
      </c>
    </row>
    <row r="148" spans="1:3" s="7" customFormat="1" ht="43.5" customHeight="1" x14ac:dyDescent="0.25">
      <c r="A148" s="8" t="s">
        <v>106</v>
      </c>
      <c r="B148" s="56" t="s">
        <v>163</v>
      </c>
      <c r="C148" s="9">
        <v>32000000</v>
      </c>
    </row>
    <row r="149" spans="1:3" s="32" customFormat="1" ht="33" customHeight="1" x14ac:dyDescent="0.25">
      <c r="A149" s="29" t="s">
        <v>6</v>
      </c>
      <c r="B149" s="30" t="s">
        <v>149</v>
      </c>
      <c r="C149" s="31">
        <f>SUM(C150:C153)</f>
        <v>6354000000</v>
      </c>
    </row>
    <row r="150" spans="1:3" s="32" customFormat="1" ht="31.5" x14ac:dyDescent="0.25">
      <c r="A150" s="29" t="s">
        <v>117</v>
      </c>
      <c r="B150" s="35" t="s">
        <v>166</v>
      </c>
      <c r="C150" s="43">
        <v>4000000000</v>
      </c>
    </row>
    <row r="151" spans="1:3" s="32" customFormat="1" ht="15.75" x14ac:dyDescent="0.25">
      <c r="A151" s="29" t="s">
        <v>117</v>
      </c>
      <c r="B151" s="35" t="s">
        <v>151</v>
      </c>
      <c r="C151" s="43">
        <v>429000000</v>
      </c>
    </row>
    <row r="152" spans="1:3" s="32" customFormat="1" ht="15.75" x14ac:dyDescent="0.25">
      <c r="A152" s="29" t="s">
        <v>117</v>
      </c>
      <c r="B152" s="35" t="s">
        <v>150</v>
      </c>
      <c r="C152" s="44">
        <v>205000000</v>
      </c>
    </row>
    <row r="153" spans="1:3" s="32" customFormat="1" ht="24" customHeight="1" x14ac:dyDescent="0.25">
      <c r="A153" s="29" t="s">
        <v>117</v>
      </c>
      <c r="B153" s="35" t="s">
        <v>148</v>
      </c>
      <c r="C153" s="43">
        <v>1720000000</v>
      </c>
    </row>
    <row r="154" spans="1:3" s="25" customFormat="1" ht="23.25" customHeight="1" x14ac:dyDescent="0.25">
      <c r="A154" s="20">
        <v>2</v>
      </c>
      <c r="B154" s="25" t="s">
        <v>152</v>
      </c>
      <c r="C154" s="19">
        <f>+C156</f>
        <v>170000000</v>
      </c>
    </row>
    <row r="155" spans="1:3" s="7" customFormat="1" ht="21.75" customHeight="1" x14ac:dyDescent="0.25">
      <c r="A155" s="8"/>
      <c r="B155" s="15" t="s">
        <v>167</v>
      </c>
      <c r="C155" s="9">
        <f>+C156</f>
        <v>170000000</v>
      </c>
    </row>
    <row r="156" spans="1:3" s="7" customFormat="1" ht="31.5" x14ac:dyDescent="0.25">
      <c r="A156" s="8"/>
      <c r="B156" s="45" t="s">
        <v>147</v>
      </c>
      <c r="C156" s="13">
        <v>170000000</v>
      </c>
    </row>
    <row r="157" spans="1:3" s="7" customFormat="1" ht="23.25" customHeight="1" x14ac:dyDescent="0.25">
      <c r="A157" s="16" t="s">
        <v>101</v>
      </c>
      <c r="B157" s="4" t="s">
        <v>20</v>
      </c>
      <c r="C157" s="17">
        <v>450000000</v>
      </c>
    </row>
    <row r="158" spans="1:3" s="7" customFormat="1" ht="15.75" x14ac:dyDescent="0.25">
      <c r="A158" s="8"/>
      <c r="B158" s="1" t="s">
        <v>153</v>
      </c>
      <c r="C158" s="9">
        <v>450000000</v>
      </c>
    </row>
    <row r="159" spans="1:3" s="7" customFormat="1" ht="15.75" x14ac:dyDescent="0.25">
      <c r="A159" s="8"/>
      <c r="B159" s="3" t="s">
        <v>154</v>
      </c>
      <c r="C159" s="13">
        <v>450000000</v>
      </c>
    </row>
    <row r="160" spans="1:3" s="7" customFormat="1" ht="15.75" x14ac:dyDescent="0.25">
      <c r="A160" s="16" t="s">
        <v>155</v>
      </c>
      <c r="B160" s="4" t="s">
        <v>21</v>
      </c>
      <c r="C160" s="17">
        <f>C161</f>
        <v>131000000</v>
      </c>
    </row>
    <row r="161" spans="1:3" s="7" customFormat="1" ht="15.75" x14ac:dyDescent="0.25">
      <c r="A161" s="8"/>
      <c r="B161" s="1" t="s">
        <v>153</v>
      </c>
      <c r="C161" s="9">
        <f>C173+C162</f>
        <v>131000000</v>
      </c>
    </row>
    <row r="162" spans="1:3" s="25" customFormat="1" ht="15.75" x14ac:dyDescent="0.25">
      <c r="A162" s="59" t="s">
        <v>117</v>
      </c>
      <c r="B162" s="46" t="s">
        <v>156</v>
      </c>
      <c r="C162" s="19">
        <f>SUM(C163:C172)</f>
        <v>52000000</v>
      </c>
    </row>
    <row r="163" spans="1:3" s="7" customFormat="1" ht="15.75" x14ac:dyDescent="0.25">
      <c r="A163" s="60"/>
      <c r="B163" s="14" t="s">
        <v>74</v>
      </c>
      <c r="C163" s="47">
        <v>14000000</v>
      </c>
    </row>
    <row r="164" spans="1:3" s="7" customFormat="1" ht="15.75" x14ac:dyDescent="0.25">
      <c r="A164" s="60"/>
      <c r="B164" s="14" t="s">
        <v>75</v>
      </c>
      <c r="C164" s="47">
        <v>1880000</v>
      </c>
    </row>
    <row r="165" spans="1:3" s="7" customFormat="1" ht="15.75" x14ac:dyDescent="0.25">
      <c r="A165" s="60"/>
      <c r="B165" s="14" t="s">
        <v>76</v>
      </c>
      <c r="C165" s="47">
        <f>480000*2*2</f>
        <v>1920000</v>
      </c>
    </row>
    <row r="166" spans="1:3" s="7" customFormat="1" ht="15.75" x14ac:dyDescent="0.25">
      <c r="A166" s="60"/>
      <c r="B166" s="14" t="s">
        <v>77</v>
      </c>
      <c r="C166" s="47">
        <f>30000*100*2</f>
        <v>6000000</v>
      </c>
    </row>
    <row r="167" spans="1:3" s="7" customFormat="1" ht="15.75" x14ac:dyDescent="0.25">
      <c r="A167" s="60"/>
      <c r="B167" s="14" t="s">
        <v>78</v>
      </c>
      <c r="C167" s="47">
        <v>6000000</v>
      </c>
    </row>
    <row r="168" spans="1:3" s="7" customFormat="1" ht="15.75" x14ac:dyDescent="0.25">
      <c r="A168" s="60"/>
      <c r="B168" s="14" t="s">
        <v>79</v>
      </c>
      <c r="C168" s="47">
        <f>20000*100*2</f>
        <v>4000000</v>
      </c>
    </row>
    <row r="169" spans="1:3" s="7" customFormat="1" ht="15.75" x14ac:dyDescent="0.25">
      <c r="A169" s="60"/>
      <c r="B169" s="14" t="s">
        <v>80</v>
      </c>
      <c r="C169" s="47">
        <v>8000000</v>
      </c>
    </row>
    <row r="170" spans="1:3" s="7" customFormat="1" ht="15.75" x14ac:dyDescent="0.25">
      <c r="A170" s="60"/>
      <c r="B170" s="14" t="s">
        <v>81</v>
      </c>
      <c r="C170" s="47">
        <v>1600000</v>
      </c>
    </row>
    <row r="171" spans="1:3" s="7" customFormat="1" ht="15.75" x14ac:dyDescent="0.25">
      <c r="A171" s="60"/>
      <c r="B171" s="14" t="s">
        <v>82</v>
      </c>
      <c r="C171" s="47">
        <f>1800000*2*2</f>
        <v>7200000</v>
      </c>
    </row>
    <row r="172" spans="1:3" s="7" customFormat="1" ht="31.5" x14ac:dyDescent="0.25">
      <c r="A172" s="60"/>
      <c r="B172" s="14" t="s">
        <v>83</v>
      </c>
      <c r="C172" s="47">
        <f>100000*7*2</f>
        <v>1400000</v>
      </c>
    </row>
    <row r="173" spans="1:3" s="25" customFormat="1" ht="47.25" x14ac:dyDescent="0.25">
      <c r="A173" s="59" t="s">
        <v>117</v>
      </c>
      <c r="B173" s="46" t="s">
        <v>157</v>
      </c>
      <c r="C173" s="19">
        <f>SUM(C174:C183)</f>
        <v>79000000</v>
      </c>
    </row>
    <row r="174" spans="1:3" s="7" customFormat="1" ht="15.75" x14ac:dyDescent="0.25">
      <c r="A174" s="60"/>
      <c r="B174" s="14" t="s">
        <v>62</v>
      </c>
      <c r="C174" s="47">
        <v>21000000</v>
      </c>
    </row>
    <row r="175" spans="1:3" s="7" customFormat="1" ht="15.75" x14ac:dyDescent="0.25">
      <c r="A175" s="60"/>
      <c r="B175" s="14" t="s">
        <v>63</v>
      </c>
      <c r="C175" s="47">
        <f>ROUND(1273390*3,-3)</f>
        <v>3820000</v>
      </c>
    </row>
    <row r="176" spans="1:3" s="7" customFormat="1" ht="15.75" x14ac:dyDescent="0.25">
      <c r="A176" s="60"/>
      <c r="B176" s="14" t="s">
        <v>64</v>
      </c>
      <c r="C176" s="47">
        <f>480000*2*3</f>
        <v>2880000</v>
      </c>
    </row>
    <row r="177" spans="1:3" s="7" customFormat="1" ht="15.75" x14ac:dyDescent="0.25">
      <c r="A177" s="60"/>
      <c r="B177" s="14" t="s">
        <v>65</v>
      </c>
      <c r="C177" s="47">
        <v>9000000</v>
      </c>
    </row>
    <row r="178" spans="1:3" s="7" customFormat="1" ht="15.75" x14ac:dyDescent="0.25">
      <c r="A178" s="60"/>
      <c r="B178" s="14" t="s">
        <v>66</v>
      </c>
      <c r="C178" s="47">
        <v>9000000</v>
      </c>
    </row>
    <row r="179" spans="1:3" s="7" customFormat="1" ht="15.75" x14ac:dyDescent="0.25">
      <c r="A179" s="60"/>
      <c r="B179" s="14" t="s">
        <v>67</v>
      </c>
      <c r="C179" s="47">
        <f>20000*100*3</f>
        <v>6000000</v>
      </c>
    </row>
    <row r="180" spans="1:3" s="7" customFormat="1" ht="15.75" x14ac:dyDescent="0.25">
      <c r="A180" s="60"/>
      <c r="B180" s="14" t="s">
        <v>68</v>
      </c>
      <c r="C180" s="47">
        <v>12000000</v>
      </c>
    </row>
    <row r="181" spans="1:3" s="7" customFormat="1" ht="15.75" x14ac:dyDescent="0.25">
      <c r="A181" s="60"/>
      <c r="B181" s="14" t="s">
        <v>69</v>
      </c>
      <c r="C181" s="47">
        <v>2400000</v>
      </c>
    </row>
    <row r="182" spans="1:3" s="7" customFormat="1" ht="15.75" x14ac:dyDescent="0.25">
      <c r="A182" s="60"/>
      <c r="B182" s="14" t="s">
        <v>70</v>
      </c>
      <c r="C182" s="47">
        <f>1800000*2*3</f>
        <v>10800000</v>
      </c>
    </row>
    <row r="183" spans="1:3" s="7" customFormat="1" ht="31.5" x14ac:dyDescent="0.25">
      <c r="A183" s="60"/>
      <c r="B183" s="14" t="s">
        <v>71</v>
      </c>
      <c r="C183" s="47">
        <f>100000*7*3</f>
        <v>2100000</v>
      </c>
    </row>
    <row r="184" spans="1:3" s="7" customFormat="1" ht="44.25" customHeight="1" x14ac:dyDescent="0.25">
      <c r="A184" s="48" t="s">
        <v>158</v>
      </c>
      <c r="B184" s="54" t="s">
        <v>168</v>
      </c>
      <c r="C184" s="52">
        <v>35000000</v>
      </c>
    </row>
    <row r="185" spans="1:3" s="7" customFormat="1" ht="38.25" customHeight="1" x14ac:dyDescent="0.25">
      <c r="A185" s="16" t="s">
        <v>3</v>
      </c>
      <c r="B185" s="28" t="s">
        <v>159</v>
      </c>
      <c r="C185" s="17">
        <v>35000000</v>
      </c>
    </row>
    <row r="186" spans="1:3" s="24" customFormat="1" ht="19.5" customHeight="1" x14ac:dyDescent="0.25">
      <c r="A186" s="20">
        <v>1</v>
      </c>
      <c r="B186" s="46" t="s">
        <v>19</v>
      </c>
      <c r="C186" s="19">
        <v>35000000</v>
      </c>
    </row>
    <row r="187" spans="1:3" s="7" customFormat="1" ht="21.75" customHeight="1" x14ac:dyDescent="0.25">
      <c r="A187" s="8"/>
      <c r="B187" s="1" t="s">
        <v>153</v>
      </c>
      <c r="C187" s="9">
        <f>+C188</f>
        <v>35000000</v>
      </c>
    </row>
    <row r="188" spans="1:3" s="7" customFormat="1" ht="63" x14ac:dyDescent="0.25">
      <c r="A188" s="8"/>
      <c r="B188" s="45" t="s">
        <v>160</v>
      </c>
      <c r="C188" s="13">
        <v>35000000</v>
      </c>
    </row>
    <row r="189" spans="1:3" s="7" customFormat="1" ht="15.75" x14ac:dyDescent="0.25">
      <c r="A189" s="62"/>
    </row>
    <row r="190" spans="1:3" s="7" customFormat="1" ht="15.75" x14ac:dyDescent="0.25">
      <c r="A190" s="62"/>
    </row>
    <row r="191" spans="1:3" s="7" customFormat="1" ht="15.75" x14ac:dyDescent="0.25">
      <c r="A191" s="62"/>
    </row>
    <row r="192" spans="1:3" s="7" customFormat="1" ht="15.75" x14ac:dyDescent="0.25">
      <c r="A192" s="62"/>
    </row>
    <row r="193" spans="1:1" s="7" customFormat="1" ht="15.75" x14ac:dyDescent="0.25">
      <c r="A193" s="62"/>
    </row>
    <row r="194" spans="1:1" s="7" customFormat="1" ht="15.75" x14ac:dyDescent="0.25">
      <c r="A194" s="62"/>
    </row>
    <row r="195" spans="1:1" s="7" customFormat="1" ht="15.75" x14ac:dyDescent="0.25">
      <c r="A195" s="62"/>
    </row>
    <row r="196" spans="1:1" s="7" customFormat="1" ht="15.75" x14ac:dyDescent="0.25">
      <c r="A196" s="62"/>
    </row>
    <row r="197" spans="1:1" s="7" customFormat="1" ht="15.75" x14ac:dyDescent="0.25">
      <c r="A197" s="62"/>
    </row>
    <row r="198" spans="1:1" s="7" customFormat="1" ht="15.75" x14ac:dyDescent="0.25">
      <c r="A198" s="62"/>
    </row>
    <row r="199" spans="1:1" s="7" customFormat="1" ht="15.75" x14ac:dyDescent="0.25">
      <c r="A199" s="62"/>
    </row>
    <row r="200" spans="1:1" s="7" customFormat="1" ht="15.75" x14ac:dyDescent="0.25">
      <c r="A200" s="62"/>
    </row>
    <row r="201" spans="1:1" s="7" customFormat="1" ht="15.75" x14ac:dyDescent="0.25">
      <c r="A201" s="62"/>
    </row>
    <row r="202" spans="1:1" s="7" customFormat="1" ht="15.75" x14ac:dyDescent="0.25">
      <c r="A202" s="62"/>
    </row>
    <row r="203" spans="1:1" s="7" customFormat="1" ht="15.75" x14ac:dyDescent="0.25">
      <c r="A203" s="62"/>
    </row>
    <row r="204" spans="1:1" s="7" customFormat="1" ht="15.75" x14ac:dyDescent="0.25">
      <c r="A204" s="62"/>
    </row>
    <row r="205" spans="1:1" s="7" customFormat="1" ht="15.75" x14ac:dyDescent="0.25">
      <c r="A205" s="62"/>
    </row>
    <row r="206" spans="1:1" s="7" customFormat="1" ht="15.75" x14ac:dyDescent="0.25">
      <c r="A206" s="62"/>
    </row>
    <row r="207" spans="1:1" s="7" customFormat="1" ht="15.75" x14ac:dyDescent="0.25">
      <c r="A207" s="62"/>
    </row>
    <row r="208" spans="1:1" s="7" customFormat="1" ht="15.75" x14ac:dyDescent="0.25">
      <c r="A208" s="62"/>
    </row>
    <row r="209" spans="1:1" s="7" customFormat="1" ht="15.75" x14ac:dyDescent="0.25">
      <c r="A209" s="62"/>
    </row>
    <row r="210" spans="1:1" s="7" customFormat="1" ht="15.75" x14ac:dyDescent="0.25">
      <c r="A210" s="62"/>
    </row>
    <row r="211" spans="1:1" s="7" customFormat="1" ht="15.75" x14ac:dyDescent="0.25">
      <c r="A211" s="62"/>
    </row>
    <row r="212" spans="1:1" s="7" customFormat="1" ht="15.75" x14ac:dyDescent="0.25">
      <c r="A212" s="62"/>
    </row>
    <row r="213" spans="1:1" s="7" customFormat="1" ht="15.75" x14ac:dyDescent="0.25">
      <c r="A213" s="62"/>
    </row>
    <row r="214" spans="1:1" s="7" customFormat="1" ht="15.75" x14ac:dyDescent="0.25">
      <c r="A214" s="62"/>
    </row>
    <row r="215" spans="1:1" s="7" customFormat="1" ht="15.75" x14ac:dyDescent="0.25">
      <c r="A215" s="62"/>
    </row>
    <row r="216" spans="1:1" s="7" customFormat="1" ht="15.75" x14ac:dyDescent="0.25">
      <c r="A216" s="62"/>
    </row>
    <row r="217" spans="1:1" s="7" customFormat="1" ht="15.75" x14ac:dyDescent="0.25">
      <c r="A217" s="62"/>
    </row>
    <row r="218" spans="1:1" s="7" customFormat="1" ht="15.75" x14ac:dyDescent="0.25">
      <c r="A218" s="62"/>
    </row>
    <row r="219" spans="1:1" s="7" customFormat="1" ht="15.75" x14ac:dyDescent="0.25">
      <c r="A219" s="62"/>
    </row>
    <row r="220" spans="1:1" s="7" customFormat="1" ht="15.75" x14ac:dyDescent="0.25">
      <c r="A220" s="62"/>
    </row>
    <row r="221" spans="1:1" s="7" customFormat="1" ht="15.75" x14ac:dyDescent="0.25">
      <c r="A221" s="62"/>
    </row>
    <row r="222" spans="1:1" s="7" customFormat="1" ht="15.75" x14ac:dyDescent="0.25">
      <c r="A222" s="62"/>
    </row>
    <row r="223" spans="1:1" s="7" customFormat="1" ht="15.75" x14ac:dyDescent="0.25">
      <c r="A223" s="62"/>
    </row>
    <row r="224" spans="1:1" s="7" customFormat="1" ht="15.75" x14ac:dyDescent="0.25">
      <c r="A224" s="62"/>
    </row>
  </sheetData>
  <autoFilter ref="A9:C188"/>
  <mergeCells count="7">
    <mergeCell ref="A1:C1"/>
    <mergeCell ref="A7:A8"/>
    <mergeCell ref="B7:B8"/>
    <mergeCell ref="A2:C2"/>
    <mergeCell ref="A3:C3"/>
    <mergeCell ref="A4:C4"/>
    <mergeCell ref="C7:C8"/>
  </mergeCells>
  <printOptions horizontalCentered="1"/>
  <pageMargins left="0.35433070866141736" right="0.43307086614173229" top="0.6692913385826772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PHAN BO KP 2023 SCT</vt:lpstr>
      <vt:lpstr>'PHAN BO KP 2023 SCT'!Print_Area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PHUONG</dc:creator>
  <cp:lastModifiedBy>admin</cp:lastModifiedBy>
  <cp:lastPrinted>2023-04-11T01:45:12Z</cp:lastPrinted>
  <dcterms:created xsi:type="dcterms:W3CDTF">2017-12-27T09:54:00Z</dcterms:created>
  <dcterms:modified xsi:type="dcterms:W3CDTF">2023-04-11T01:45:15Z</dcterms:modified>
</cp:coreProperties>
</file>