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DU LIEU KE TOAN\1. KE TOAN\1. NGUON KINH PHI\2023\QUYET DINH GIAO DU TOAN\ĐẦU NĂM\ĐIỀU CHỈNH\"/>
    </mc:Choice>
  </mc:AlternateContent>
  <bookViews>
    <workbookView xWindow="0" yWindow="0" windowWidth="4080" windowHeight="6975"/>
  </bookViews>
  <sheets>
    <sheet name="PHAN BO KP 2023 VP SCT" sheetId="6" r:id="rId1"/>
  </sheets>
  <definedNames>
    <definedName name="_xlnm._FilterDatabase" localSheetId="0" hidden="1">'PHAN BO KP 2023 VP SCT'!$A$9:$N$154</definedName>
    <definedName name="_xlnm.Print_Area" localSheetId="0">'PHAN BO KP 2023 VP SCT'!$A$1:$I$153</definedName>
  </definedNames>
  <calcPr calcId="162913"/>
</workbook>
</file>

<file path=xl/calcChain.xml><?xml version="1.0" encoding="utf-8"?>
<calcChain xmlns="http://schemas.openxmlformats.org/spreadsheetml/2006/main">
  <c r="I118" i="6" l="1"/>
  <c r="I120" i="6"/>
  <c r="I56" i="6" l="1"/>
  <c r="I57" i="6"/>
  <c r="I44" i="6"/>
  <c r="I152" i="6" l="1"/>
  <c r="I119" i="6"/>
  <c r="I140" i="6"/>
  <c r="I130" i="6"/>
  <c r="I131" i="6"/>
  <c r="I137" i="6"/>
  <c r="I136" i="6"/>
  <c r="I133" i="6"/>
  <c r="I92" i="6"/>
  <c r="I91" i="6" s="1"/>
  <c r="I141" i="6"/>
  <c r="I144" i="6"/>
  <c r="I147" i="6"/>
  <c r="I148" i="6"/>
  <c r="I75" i="6"/>
  <c r="I109" i="6"/>
  <c r="I72" i="6"/>
  <c r="I60" i="6"/>
  <c r="I115" i="6"/>
  <c r="I127" i="6" l="1"/>
  <c r="I138" i="6"/>
  <c r="I106" i="6"/>
  <c r="I100" i="6"/>
  <c r="I85" i="6"/>
  <c r="I64" i="6"/>
  <c r="I81" i="6"/>
  <c r="I54" i="6"/>
  <c r="I34" i="6"/>
  <c r="I26" i="6"/>
  <c r="I10" i="6"/>
  <c r="I20" i="6" s="1"/>
  <c r="I126" i="6" l="1"/>
  <c r="I125" i="6" s="1"/>
  <c r="I33" i="6"/>
  <c r="I25" i="6" s="1"/>
  <c r="I63" i="6"/>
  <c r="I59" i="6" s="1"/>
  <c r="I24" i="6" l="1"/>
  <c r="I23" i="6" l="1"/>
  <c r="I22" i="6" s="1"/>
  <c r="I21" i="6" s="1"/>
</calcChain>
</file>

<file path=xl/sharedStrings.xml><?xml version="1.0" encoding="utf-8"?>
<sst xmlns="http://schemas.openxmlformats.org/spreadsheetml/2006/main" count="203" uniqueCount="165">
  <si>
    <t>NỘI DUNG</t>
  </si>
  <si>
    <t>Văn phòng Sở</t>
  </si>
  <si>
    <t>STT</t>
  </si>
  <si>
    <t>I</t>
  </si>
  <si>
    <t>II</t>
  </si>
  <si>
    <t>1.1</t>
  </si>
  <si>
    <t>1.2</t>
  </si>
  <si>
    <t xml:space="preserve">Chi văn phòng phẩm </t>
  </si>
  <si>
    <t xml:space="preserve">Tiền làm thêm giờ </t>
  </si>
  <si>
    <t>Chi công tác phí</t>
  </si>
  <si>
    <t>Chi phúc lợi tập thể (nước uống, đám tang, trang phục, thăm bệnh, tham quan, hỗ trợ lễ tết...)</t>
  </si>
  <si>
    <t>Chi hỗ trợ trực các ngày lễ, tết</t>
  </si>
  <si>
    <t>SỐ TIỀN</t>
  </si>
  <si>
    <t>TỔNG SỐ THU, CHI, NỘP NGÂN SÁCH PHÍ, LỆ PHÍ</t>
  </si>
  <si>
    <t>Số thu phí, lệ phí</t>
  </si>
  <si>
    <t>Chi từ nguồn thu phí được để lại</t>
  </si>
  <si>
    <t>Số phí, lệ phí nộp ngân sách nhà nước</t>
  </si>
  <si>
    <t xml:space="preserve">DỰ TOÁN CHI NGÂN SÁCH NHÀ NƯỚC </t>
  </si>
  <si>
    <t>Chi quản lý hành chính (Loại 340, khoản 341)</t>
  </si>
  <si>
    <t>Chi sự nghiệp bảo vệ môi trường (Loại 250, khoản 278)</t>
  </si>
  <si>
    <t>Chi sự nghiệp đào tạo (Loại 070, khoản 083)</t>
  </si>
  <si>
    <t>Phụ cấp chức vụ</t>
  </si>
  <si>
    <t>BHXH, BHYT, KPCĐ</t>
  </si>
  <si>
    <t>25% phụ cấp công vụ</t>
  </si>
  <si>
    <t>Lương biên chế</t>
  </si>
  <si>
    <t>Phụ cấp trách nhiệm</t>
  </si>
  <si>
    <t xml:space="preserve">Kinh phí hỗ trợ lương hợp đồng lao động </t>
  </si>
  <si>
    <t>Các khoản đóng góp</t>
  </si>
  <si>
    <t>Hỗ trợ hoạt động thường xuyên HĐLĐ</t>
  </si>
  <si>
    <t>Tiền xăng xe</t>
  </si>
  <si>
    <t>Cước phí điện thoại</t>
  </si>
  <si>
    <t>Khoán điện thoại BGĐ</t>
  </si>
  <si>
    <t>Khoán công tác phí</t>
  </si>
  <si>
    <t>Tiền báo</t>
  </si>
  <si>
    <t>Chi tiếp khách</t>
  </si>
  <si>
    <t>Chi khen thưởng</t>
  </si>
  <si>
    <t>Tiền điện</t>
  </si>
  <si>
    <t>Tiền nước sinh hoạt</t>
  </si>
  <si>
    <t>Công tác phí</t>
  </si>
  <si>
    <t xml:space="preserve">Chi thuê xe hoặc xăng xe đi kiểm tra và xử lý các vụ vi phạm hành lang an toàn lưới điện cao áp 
</t>
  </si>
  <si>
    <t>Chi phụ cấp cấp uỷ</t>
  </si>
  <si>
    <t xml:space="preserve">Chi tiền công tác phí </t>
  </si>
  <si>
    <t>Thuê xe 16 chỗ</t>
  </si>
  <si>
    <t>Mua mẫu kiểm tra</t>
  </si>
  <si>
    <t>Thuê kiểm nghiệm</t>
  </si>
  <si>
    <t>Thu hồi và tiêu huỷ sản phẩm ô nhiễm</t>
  </si>
  <si>
    <t>Chi hỗ trợ đoàn viên, công đoàn tham gia diễu hành</t>
  </si>
  <si>
    <t>Xây dựng Clip tuyên truyền CCHC</t>
  </si>
  <si>
    <t>Chi xăng xe hoặc thuê xe 16 chỗ</t>
  </si>
  <si>
    <t>Chi phí nghiệp vụ chuyên môn (chi in bao thư Sở…)</t>
  </si>
  <si>
    <t>Chi vật tư văn phòng (văn phòng phẩm; công cụ, dụng cụ; vật tư văn phòng khác...)</t>
  </si>
  <si>
    <t>MQHNS</t>
  </si>
  <si>
    <t>CHƯƠNG</t>
  </si>
  <si>
    <t>KHOẢN</t>
  </si>
  <si>
    <t>NGUỒN</t>
  </si>
  <si>
    <t>MÃ CTMT</t>
  </si>
  <si>
    <t>MDPNS</t>
  </si>
  <si>
    <t>083</t>
  </si>
  <si>
    <t>DỰ TOÁN THU, CHI NGÂN SÁCH NHÀ NƯỚC NĂM 2023</t>
  </si>
  <si>
    <t xml:space="preserve"> + Chi mua sắm, sửa chữa thiết bị văn phòng</t>
  </si>
  <si>
    <t xml:space="preserve"> + Chi sửa chữa xe ô tô, thay thế thiết bị hư hỏng</t>
  </si>
  <si>
    <t>Chi mua báo, tạp chí</t>
  </si>
  <si>
    <t>Thuê phân tích, kiểm nghiệm</t>
  </si>
  <si>
    <t>Phối hợp với Trung tâm văn hoá tỉnh tổ chức quyền người tiêu dùng 2023</t>
  </si>
  <si>
    <t>Chi thuê xe hoặc xăng xe</t>
  </si>
  <si>
    <t>Tổ chức hội nghị tổng kết, văn phòng phẩm, in tài liệu</t>
  </si>
  <si>
    <t>Hỗ trợ số hoá hồ sơ TTHC tại bộ phận một cửa Sở Công Thương thuộc Trung tâm phục vụ hành chính công tỉnh</t>
  </si>
  <si>
    <t>Thuê hội trường (03 lớp)</t>
  </si>
  <si>
    <t>Phông nền Hội trường (03 lớp)</t>
  </si>
  <si>
    <t>Băng rol chào mừng (03 lớp)</t>
  </si>
  <si>
    <t>Nước uống (03 lớp)</t>
  </si>
  <si>
    <t>In ấn tài liệu (03 lớp)</t>
  </si>
  <si>
    <t>Văn phòng phẩm (03 lớp)</t>
  </si>
  <si>
    <t>Chi phí thuê giảng viên (03 lớp)</t>
  </si>
  <si>
    <t>Phòng nghỉ cho giảng viên (03 lớp)</t>
  </si>
  <si>
    <t>Thuê xe đưa rước giảng viên (03 lớp)</t>
  </si>
  <si>
    <t>Chi phí khác (Bồi dưỡng cho BTC lớp tập huấn phục vụ lớp học, làm ngoài giờ...) (03 lớp)</t>
  </si>
  <si>
    <t>Tiền xăng xe hoặc thuê xe</t>
  </si>
  <si>
    <t>Chi mua bản tin, thông tin tình hình xuất nhập khẩu các mặt hàng nông sản từ Trung tâm thông tin Công nghiệp - Thương mại thuộc Bộ Công Thương</t>
  </si>
  <si>
    <t>Thuê hội trường (02 lớp)</t>
  </si>
  <si>
    <t>Phông nền Hội trường (02 lớp)</t>
  </si>
  <si>
    <t>Băng rol chào mừng (02 lớp)</t>
  </si>
  <si>
    <t>Nước uống (02 lớp)</t>
  </si>
  <si>
    <t>In ấn tài liệu (02 lớp)</t>
  </si>
  <si>
    <t>Văn phòng phẩm (02 lớp)</t>
  </si>
  <si>
    <t>Chi phí thuê giảng viên (02 lớp)</t>
  </si>
  <si>
    <t>Phòng nghỉ cho giảng viên (02 lớp)</t>
  </si>
  <si>
    <t>Thuê xe đưa rước giảng viên (02 lớp)</t>
  </si>
  <si>
    <t>Chi phí khác (Bồi dưỡng cho BTC lớp tập huấn phục vụ lớp học, làm ngoài giờ...) (02 lớp)</t>
  </si>
  <si>
    <t>Phụ cấp thâm niên vượt khung, thâm niên nghề</t>
  </si>
  <si>
    <t>Cước phí bưu phẩm công ích</t>
  </si>
  <si>
    <t>Chi hỗ trợ công tác đào tạo, tập huấn nghiệp vụ, báo cáo viên</t>
  </si>
  <si>
    <t>Chi nước uống hội nghị CBCC, tổng kết ngành, thi đua khối,…</t>
  </si>
  <si>
    <t>Chi mua sắm, sửa chữa tài sản cơ quan, gia hạn phần mềm</t>
  </si>
  <si>
    <t>Chi phí khác (thuê mướn, in ấn, photo tài liệu, mua BH xe, phí đăng kiểm,  rửa xe, trang trí tết cổ truyền  ...)</t>
  </si>
  <si>
    <t>a</t>
  </si>
  <si>
    <t>b</t>
  </si>
  <si>
    <t>PHỤ LỤC</t>
  </si>
  <si>
    <t>Tiền xăng xe</t>
  </si>
  <si>
    <t>A</t>
  </si>
  <si>
    <t>III</t>
  </si>
  <si>
    <t>B</t>
  </si>
  <si>
    <t>B1</t>
  </si>
  <si>
    <t>CHI CÂN ĐỐI NGÂN SÁCH ĐỊA PHƯƠNG
 (MÃ DỰ PHÒNG: 200)</t>
  </si>
  <si>
    <t>Chi thường xuyên</t>
  </si>
  <si>
    <t>c</t>
  </si>
  <si>
    <t>KP mua sắm, sửa chữa</t>
  </si>
  <si>
    <t xml:space="preserve"> KP theo nhiệm vụ được giao</t>
  </si>
  <si>
    <t>Phí thẩm định cấp giấy phép hoạt động điện lực</t>
  </si>
  <si>
    <t>Phí thẩm định kinh doanh hàng hóa, dịch vụ hạn chế kinh doanh thuộc lĩnh vực thương mại</t>
  </si>
  <si>
    <t>Phí thẩm định điều kiện kinh doanh để cấp mới, cấp lại, cấp sửa đổi bổ sung Giấy chứng nhận đủ điều kiện đầu tư trồng cây thuốc lá</t>
  </si>
  <si>
    <t>Phí cấp giấy chứng nhận đủ điều kiện an toàn thực phẩm</t>
  </si>
  <si>
    <t>Phí thẩm định cấp giấy phép sử dụng vật liệu nổ công nghiệp</t>
  </si>
  <si>
    <t>Phí thẩm định cấp giấy phép đủ điều kiện KD hoá chất trong lĩnh vực công nghiệp</t>
  </si>
  <si>
    <t>Phí thẩm định thiết kế cơ sở</t>
  </si>
  <si>
    <t>Phí thẩm định đầu tư xây dựng</t>
  </si>
  <si>
    <t>-</t>
  </si>
  <si>
    <t xml:space="preserve"> Chi hoạt động thường xuyên</t>
  </si>
  <si>
    <t xml:space="preserve"> Kinh phí hỗ trợ hợp đồng lao động (4 người)</t>
  </si>
  <si>
    <t xml:space="preserve">KP hoạt động của tổ chức cơ sở Đảng </t>
  </si>
  <si>
    <t>KP cho CBCC làm đầu mối KS thủ tục hành chính</t>
  </si>
  <si>
    <t>KP soạn thảo văn bản QPPL (03 văn bản)</t>
  </si>
  <si>
    <t>KP duy trì hệ thống quản lý chất lượng (ISO)</t>
  </si>
  <si>
    <t>KP trang phục thanh tra</t>
  </si>
  <si>
    <t>Kinh phí thực hiện nhiệm vụ CCHC</t>
  </si>
  <si>
    <t>Kinh phí hoạt động thanh tra kiểm tra bảo vệ người 
tiêu dùng</t>
  </si>
  <si>
    <t>KP hoạt động BCĐ lưới điện cao áp</t>
  </si>
  <si>
    <t>KP đối nội - đối ngoại</t>
  </si>
  <si>
    <t>KP chi hoạt động xử phạt hành chính</t>
  </si>
  <si>
    <t>Chi phí phục vụ cho công tác thu phí, lệ phí</t>
  </si>
  <si>
    <t xml:space="preserve">Chi thuê xe hoặc xăng xe thẩm định </t>
  </si>
  <si>
    <t xml:space="preserve"> Chi thuê kiểm nghiệm</t>
  </si>
  <si>
    <t>Chi dịch vụ công cộng (điện, nước)</t>
  </si>
  <si>
    <t>Chi mua văn phòng phẩm, vật tư mau hỏng rẻ tiền</t>
  </si>
  <si>
    <t>Chi thông tin, tuyên truyền liên lạc (cước phí điện thoại và cước phí bưu chính)</t>
  </si>
  <si>
    <t xml:space="preserve">Chi cước thu hộ phí thẩm định </t>
  </si>
  <si>
    <t xml:space="preserve">Chi công tác phí </t>
  </si>
  <si>
    <t>Chi mua biên lai ấn chỉ</t>
  </si>
  <si>
    <t xml:space="preserve"> KP kiểm tra vệ sinh an toàn thực phẩm</t>
  </si>
  <si>
    <t>KP ngày hội mít tinh bảo vệ người tiêu dùng</t>
  </si>
  <si>
    <t xml:space="preserve">KP kiểm tra tình hình dự trữ, cung ứng hàng hoá thuộc chương trình bình ổn thị trường </t>
  </si>
  <si>
    <t>Kinh phí đổi mới phương thức kinh doanh tiêu thụ nông sản năm 2023</t>
  </si>
  <si>
    <t>KP phát triển Thương Mại Biên Giới tỉnh Tây Ninh</t>
  </si>
  <si>
    <t xml:space="preserve"> Kinh phí xây dựng mô hình điểm bán hàng Việt Nam 
(02 điểm)</t>
  </si>
  <si>
    <t>Kinh phí không thực hiện chế độ tự chủ</t>
  </si>
  <si>
    <t>Chi hoạt động sự nghiệp (kinh phí không tự chủ)</t>
  </si>
  <si>
    <t>Văn phòng Sở (kinh phí không thực hiện chế độ tự chủ)</t>
  </si>
  <si>
    <t>Kinh phí chi thực hiện các nhiệm vụ môi trường</t>
  </si>
  <si>
    <t>IV</t>
  </si>
  <si>
    <t>Kinh phí đào tạo lớp hội nhập kinh tế quốc tế</t>
  </si>
  <si>
    <t>Kinh phí Tổ chức các lớp tập huấn phổ biến tuyên truyền kiến thức Bảo vệ quyền lợi người tiêu dùng; phòng vệ thương mại; quản lý hoạt động kinh doanh theo phương thức đa cấp</t>
  </si>
  <si>
    <t>B2</t>
  </si>
  <si>
    <t>Chi CTMTQG - CTMTQG Xây dựng nông thôn mới (Mã CT: 00490 - 00502)</t>
  </si>
  <si>
    <t>CTMTQG Xây dựng nông thôn mới (Tăng cường công tác
 giám sát, đánh giá thực hiện Chương trình; nâng cao năng lực xây dựng NTM; truyền thông về xây dựng NTM; thực hiện Phong trào thi đua cả nước xây dựng NTM).</t>
  </si>
  <si>
    <t>Kinh phí thực hiện chế độ tự chủ</t>
  </si>
  <si>
    <t>Chi quỹ lương theo mức lương cơ sở 1.490.000 đồng 
(36 biên chế)</t>
  </si>
  <si>
    <t>KP tiết kiệm 10% chi thường xuyên (dùng làm CCTL 
và CSASXH)</t>
  </si>
  <si>
    <t xml:space="preserve"> Đơn vị tính: đồng.</t>
  </si>
  <si>
    <t>Chi công tác đào tạo, tập huấn bồi dưỡng nâng cao trình độ chuyên môn, nghiệp vụ</t>
  </si>
  <si>
    <t xml:space="preserve">Văn phòng Sở </t>
  </si>
  <si>
    <t>CHI CÁC CTMTQG, CTMT, NHIỆM VỤ (NGUỒN NSTW - VỐN TRONG NƯỚC; MÃ DỰ PHÒNG: 100)</t>
  </si>
  <si>
    <t>Chi sự nghiệp kinh tế (sự nghiệp kinh tế khác)</t>
  </si>
  <si>
    <t>00502</t>
  </si>
  <si>
    <t>Đơn vị: Văn Phòng Sở Công Thương Tây Ninh</t>
  </si>
  <si>
    <t>(Kèm theo Quyết định số:              /QĐ-SCT ngày        /4/2023 của Sở Công Thương Tây Ninh)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</si>
</sst>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1"/>
      <name val="Calibri"/>
      <family val="2"/>
      <scheme val="minor"/>
    </font>
    <font>
      <i/>
      <sz val="13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color theme="1"/>
      <name val="Times New Roman"/>
      <family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Times New Roman"/>
      <family val="1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</cellStyleXfs>
  <cellXfs count="79">
    <xf numFmtId="0" fontId="0" fillId="0" borderId="0" xfId="0"/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6" fillId="0" borderId="0" xfId="0" applyFont="1" applyFill="1"/>
    <xf numFmtId="0" fontId="7" fillId="0" borderId="0" xfId="0" applyFont="1" applyFill="1" applyAlignment="1">
      <alignment horizontal="center" wrapText="1"/>
    </xf>
    <xf numFmtId="0" fontId="8" fillId="0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65" fontId="9" fillId="0" borderId="0" xfId="1" applyNumberFormat="1" applyFont="1" applyFill="1"/>
    <xf numFmtId="0" fontId="9" fillId="0" borderId="0" xfId="0" applyFont="1" applyFill="1"/>
    <xf numFmtId="165" fontId="9" fillId="0" borderId="0" xfId="1" applyNumberFormat="1" applyFont="1" applyFill="1" applyAlignment="1">
      <alignment vertical="center" wrapText="1"/>
    </xf>
    <xf numFmtId="165" fontId="8" fillId="0" borderId="0" xfId="1" applyNumberFormat="1" applyFont="1" applyFill="1" applyAlignment="1">
      <alignment vertical="center" wrapText="1"/>
    </xf>
    <xf numFmtId="0" fontId="8" fillId="0" borderId="0" xfId="0" applyFont="1" applyFill="1"/>
    <xf numFmtId="0" fontId="11" fillId="0" borderId="0" xfId="0" applyFont="1" applyFill="1"/>
    <xf numFmtId="3" fontId="3" fillId="0" borderId="1" xfId="0" applyNumberFormat="1" applyFont="1" applyFill="1" applyBorder="1" applyAlignment="1">
      <alignment horizontal="right" vertical="center"/>
    </xf>
    <xf numFmtId="165" fontId="3" fillId="0" borderId="0" xfId="1" applyNumberFormat="1" applyFont="1" applyFill="1" applyAlignment="1">
      <alignment vertical="center" wrapText="1"/>
    </xf>
    <xf numFmtId="0" fontId="3" fillId="0" borderId="0" xfId="0" applyFont="1" applyFill="1"/>
    <xf numFmtId="0" fontId="12" fillId="0" borderId="0" xfId="0" applyFont="1" applyFill="1"/>
    <xf numFmtId="0" fontId="8" fillId="0" borderId="1" xfId="0" applyFont="1" applyFill="1" applyBorder="1" applyAlignment="1">
      <alignment horizontal="center" vertical="center"/>
    </xf>
    <xf numFmtId="0" fontId="8" fillId="0" borderId="1" xfId="0" quotePrefix="1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horizontal="right" vertical="center"/>
    </xf>
    <xf numFmtId="0" fontId="8" fillId="0" borderId="1" xfId="0" quotePrefix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right" vertical="center"/>
    </xf>
    <xf numFmtId="3" fontId="11" fillId="0" borderId="0" xfId="0" applyNumberFormat="1" applyFont="1" applyFill="1"/>
    <xf numFmtId="0" fontId="3" fillId="0" borderId="1" xfId="0" quotePrefix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vertical="center"/>
    </xf>
    <xf numFmtId="165" fontId="13" fillId="0" borderId="0" xfId="1" applyNumberFormat="1" applyFont="1" applyFill="1" applyAlignment="1">
      <alignment vertical="center" wrapText="1"/>
    </xf>
    <xf numFmtId="3" fontId="13" fillId="0" borderId="0" xfId="0" applyNumberFormat="1" applyFont="1" applyFill="1"/>
    <xf numFmtId="0" fontId="14" fillId="0" borderId="0" xfId="0" applyFont="1" applyFill="1"/>
    <xf numFmtId="165" fontId="8" fillId="0" borderId="1" xfId="0" applyNumberFormat="1" applyFont="1" applyFill="1" applyBorder="1" applyAlignment="1">
      <alignment horizontal="right" vertical="center"/>
    </xf>
    <xf numFmtId="0" fontId="4" fillId="0" borderId="1" xfId="0" quotePrefix="1" applyFont="1" applyFill="1" applyBorder="1" applyAlignment="1">
      <alignment vertical="center" wrapText="1"/>
    </xf>
    <xf numFmtId="0" fontId="13" fillId="0" borderId="0" xfId="0" applyFont="1" applyFill="1"/>
    <xf numFmtId="165" fontId="4" fillId="0" borderId="0" xfId="1" applyNumberFormat="1" applyFont="1" applyFill="1" applyAlignment="1">
      <alignment vertical="center" wrapText="1"/>
    </xf>
    <xf numFmtId="0" fontId="4" fillId="0" borderId="0" xfId="0" applyFont="1" applyFill="1"/>
    <xf numFmtId="0" fontId="15" fillId="0" borderId="0" xfId="0" applyFont="1" applyFill="1"/>
    <xf numFmtId="165" fontId="8" fillId="0" borderId="1" xfId="1" applyNumberFormat="1" applyFont="1" applyFill="1" applyBorder="1" applyAlignment="1"/>
    <xf numFmtId="0" fontId="8" fillId="0" borderId="1" xfId="0" quotePrefix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3" fillId="2" borderId="1" xfId="0" quotePrefix="1" applyFont="1" applyFill="1" applyBorder="1" applyAlignment="1">
      <alignment horizontal="right" vertical="center"/>
    </xf>
    <xf numFmtId="0" fontId="3" fillId="0" borderId="1" xfId="0" quotePrefix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quotePrefix="1" applyFont="1" applyFill="1" applyBorder="1" applyAlignment="1">
      <alignment horizontal="right" vertical="center"/>
    </xf>
    <xf numFmtId="165" fontId="4" fillId="0" borderId="0" xfId="1" applyNumberFormat="1" applyFont="1" applyFill="1"/>
    <xf numFmtId="165" fontId="8" fillId="0" borderId="1" xfId="0" applyNumberFormat="1" applyFont="1" applyFill="1" applyBorder="1"/>
    <xf numFmtId="165" fontId="8" fillId="0" borderId="0" xfId="1" applyNumberFormat="1" applyFont="1" applyFill="1"/>
    <xf numFmtId="0" fontId="3" fillId="2" borderId="1" xfId="0" quotePrefix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3" fontId="3" fillId="4" borderId="1" xfId="0" applyNumberFormat="1" applyFont="1" applyFill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 wrapText="1"/>
    </xf>
    <xf numFmtId="0" fontId="3" fillId="3" borderId="1" xfId="0" quotePrefix="1" applyFont="1" applyFill="1" applyBorder="1" applyAlignment="1">
      <alignment horizontal="center" vertical="center"/>
    </xf>
    <xf numFmtId="0" fontId="10" fillId="0" borderId="1" xfId="0" quotePrefix="1" applyFont="1" applyBorder="1" applyAlignment="1">
      <alignment vertical="center" wrapText="1"/>
    </xf>
    <xf numFmtId="0" fontId="3" fillId="0" borderId="1" xfId="0" quotePrefix="1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16" fillId="0" borderId="1" xfId="0" applyFont="1" applyFill="1" applyBorder="1" applyAlignment="1">
      <alignment vertical="center"/>
    </xf>
  </cellXfs>
  <cellStyles count="4">
    <cellStyle name="Comma" xfId="1" builtinId="3"/>
    <cellStyle name="Comma 12" xfId="2"/>
    <cellStyle name="Normal" xfId="0" builtinId="0"/>
    <cellStyle name="Normal 3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9"/>
  <sheetViews>
    <sheetView tabSelected="1" topLeftCell="A49" zoomScale="115" zoomScaleNormal="115" workbookViewId="0">
      <selection activeCell="F58" sqref="F58"/>
    </sheetView>
  </sheetViews>
  <sheetFormatPr defaultRowHeight="15" x14ac:dyDescent="0.25"/>
  <cols>
    <col min="1" max="1" width="6.85546875" style="71" customWidth="1"/>
    <col min="2" max="2" width="56" style="3" customWidth="1"/>
    <col min="3" max="3" width="10" style="3" bestFit="1" customWidth="1"/>
    <col min="4" max="4" width="11.28515625" style="3" bestFit="1" customWidth="1"/>
    <col min="5" max="5" width="9.5703125" style="3" bestFit="1" customWidth="1"/>
    <col min="6" max="6" width="9.42578125" style="3" bestFit="1" customWidth="1"/>
    <col min="7" max="7" width="9.28515625" style="3" bestFit="1" customWidth="1"/>
    <col min="8" max="8" width="9.140625" style="3" customWidth="1"/>
    <col min="9" max="9" width="17.42578125" style="3" bestFit="1" customWidth="1"/>
    <col min="10" max="10" width="22" style="8" bestFit="1" customWidth="1"/>
    <col min="11" max="11" width="15.140625" style="9" bestFit="1" customWidth="1"/>
    <col min="12" max="13" width="9.140625" style="3"/>
    <col min="14" max="14" width="12.7109375" style="3" bestFit="1" customWidth="1"/>
    <col min="15" max="16384" width="9.140625" style="3"/>
  </cols>
  <sheetData>
    <row r="1" spans="1:11" ht="18.75" x14ac:dyDescent="0.3">
      <c r="A1" s="72" t="s">
        <v>97</v>
      </c>
      <c r="B1" s="72"/>
      <c r="C1" s="72"/>
      <c r="D1" s="72"/>
      <c r="E1" s="72"/>
      <c r="F1" s="72"/>
      <c r="G1" s="72"/>
      <c r="H1" s="72"/>
      <c r="I1" s="72"/>
    </row>
    <row r="2" spans="1:11" ht="18.75" x14ac:dyDescent="0.3">
      <c r="A2" s="72" t="s">
        <v>58</v>
      </c>
      <c r="B2" s="72"/>
      <c r="C2" s="72"/>
      <c r="D2" s="72"/>
      <c r="E2" s="72"/>
      <c r="F2" s="72"/>
      <c r="G2" s="72"/>
      <c r="H2" s="72"/>
      <c r="I2" s="72"/>
    </row>
    <row r="3" spans="1:11" ht="18.75" x14ac:dyDescent="0.3">
      <c r="A3" s="72" t="s">
        <v>163</v>
      </c>
      <c r="B3" s="72"/>
      <c r="C3" s="72"/>
      <c r="D3" s="72"/>
      <c r="E3" s="72"/>
      <c r="F3" s="72"/>
      <c r="G3" s="72"/>
      <c r="H3" s="72"/>
      <c r="I3" s="72"/>
    </row>
    <row r="4" spans="1:11" ht="16.5" x14ac:dyDescent="0.25">
      <c r="A4" s="77" t="s">
        <v>164</v>
      </c>
      <c r="B4" s="77"/>
      <c r="C4" s="77"/>
      <c r="D4" s="77"/>
      <c r="E4" s="77"/>
      <c r="F4" s="77"/>
      <c r="G4" s="77"/>
      <c r="H4" s="77"/>
      <c r="I4" s="77"/>
    </row>
    <row r="5" spans="1:11" ht="16.5" x14ac:dyDescent="0.25">
      <c r="A5" s="69"/>
      <c r="B5" s="4"/>
      <c r="C5" s="4"/>
      <c r="D5" s="4"/>
      <c r="E5" s="4"/>
      <c r="F5" s="4"/>
      <c r="G5" s="4"/>
      <c r="H5" s="4"/>
      <c r="I5" s="4"/>
    </row>
    <row r="6" spans="1:11" ht="16.5" x14ac:dyDescent="0.25">
      <c r="A6" s="65"/>
      <c r="B6" s="7"/>
      <c r="C6" s="7"/>
      <c r="D6" s="7"/>
      <c r="E6" s="7"/>
      <c r="F6" s="7"/>
      <c r="G6" s="52" t="s">
        <v>157</v>
      </c>
      <c r="H6" s="7"/>
      <c r="J6" s="10"/>
    </row>
    <row r="7" spans="1:11" s="13" customFormat="1" ht="15.75" x14ac:dyDescent="0.25">
      <c r="A7" s="73" t="s">
        <v>2</v>
      </c>
      <c r="B7" s="74" t="s">
        <v>0</v>
      </c>
      <c r="C7" s="75" t="s">
        <v>51</v>
      </c>
      <c r="D7" s="75" t="s">
        <v>52</v>
      </c>
      <c r="E7" s="75" t="s">
        <v>53</v>
      </c>
      <c r="F7" s="75" t="s">
        <v>54</v>
      </c>
      <c r="G7" s="75" t="s">
        <v>55</v>
      </c>
      <c r="H7" s="75" t="s">
        <v>56</v>
      </c>
      <c r="I7" s="73" t="s">
        <v>12</v>
      </c>
      <c r="J7" s="11"/>
      <c r="K7" s="12"/>
    </row>
    <row r="8" spans="1:11" s="13" customFormat="1" ht="15.75" x14ac:dyDescent="0.25">
      <c r="A8" s="73"/>
      <c r="B8" s="74"/>
      <c r="C8" s="76"/>
      <c r="D8" s="76"/>
      <c r="E8" s="76"/>
      <c r="F8" s="76"/>
      <c r="G8" s="76"/>
      <c r="H8" s="76"/>
      <c r="I8" s="73"/>
      <c r="J8" s="11"/>
      <c r="K8" s="12"/>
    </row>
    <row r="9" spans="1:11" s="13" customFormat="1" ht="24" customHeight="1" x14ac:dyDescent="0.25">
      <c r="A9" s="55" t="s">
        <v>99</v>
      </c>
      <c r="B9" s="56" t="s">
        <v>13</v>
      </c>
      <c r="C9" s="56"/>
      <c r="D9" s="56"/>
      <c r="E9" s="56"/>
      <c r="F9" s="56"/>
      <c r="G9" s="56"/>
      <c r="H9" s="56"/>
      <c r="I9" s="56"/>
      <c r="J9" s="11"/>
      <c r="K9" s="12"/>
    </row>
    <row r="10" spans="1:11" s="17" customFormat="1" ht="21.75" customHeight="1" x14ac:dyDescent="0.25">
      <c r="A10" s="23" t="s">
        <v>3</v>
      </c>
      <c r="B10" s="6" t="s">
        <v>14</v>
      </c>
      <c r="C10" s="6">
        <v>1029492</v>
      </c>
      <c r="D10" s="6"/>
      <c r="E10" s="6"/>
      <c r="F10" s="6"/>
      <c r="G10" s="6"/>
      <c r="H10" s="6"/>
      <c r="I10" s="24">
        <f>SUM(I11:I18)</f>
        <v>310000000</v>
      </c>
      <c r="J10" s="15"/>
      <c r="K10" s="16"/>
    </row>
    <row r="11" spans="1:11" s="13" customFormat="1" ht="15.75" x14ac:dyDescent="0.25">
      <c r="A11" s="18">
        <v>1</v>
      </c>
      <c r="B11" s="19" t="s">
        <v>108</v>
      </c>
      <c r="C11" s="19"/>
      <c r="D11" s="19"/>
      <c r="E11" s="19"/>
      <c r="F11" s="19"/>
      <c r="G11" s="19"/>
      <c r="H11" s="19"/>
      <c r="I11" s="20">
        <v>4000000</v>
      </c>
      <c r="J11" s="11"/>
      <c r="K11" s="12"/>
    </row>
    <row r="12" spans="1:11" s="13" customFormat="1" ht="31.5" x14ac:dyDescent="0.25">
      <c r="A12" s="18">
        <v>2</v>
      </c>
      <c r="B12" s="21" t="s">
        <v>109</v>
      </c>
      <c r="C12" s="21"/>
      <c r="D12" s="21"/>
      <c r="E12" s="21"/>
      <c r="F12" s="21"/>
      <c r="G12" s="21"/>
      <c r="H12" s="21"/>
      <c r="I12" s="20">
        <v>57000000</v>
      </c>
      <c r="J12" s="11"/>
      <c r="K12" s="12"/>
    </row>
    <row r="13" spans="1:11" s="13" customFormat="1" ht="47.25" x14ac:dyDescent="0.25">
      <c r="A13" s="18">
        <v>3</v>
      </c>
      <c r="B13" s="21" t="s">
        <v>110</v>
      </c>
      <c r="C13" s="21"/>
      <c r="D13" s="21"/>
      <c r="E13" s="21"/>
      <c r="F13" s="21"/>
      <c r="G13" s="21"/>
      <c r="H13" s="21"/>
      <c r="I13" s="20">
        <v>5000000</v>
      </c>
      <c r="J13" s="11"/>
      <c r="K13" s="12"/>
    </row>
    <row r="14" spans="1:11" s="13" customFormat="1" ht="15.75" x14ac:dyDescent="0.25">
      <c r="A14" s="18">
        <v>4</v>
      </c>
      <c r="B14" s="19" t="s">
        <v>111</v>
      </c>
      <c r="C14" s="19"/>
      <c r="D14" s="19"/>
      <c r="E14" s="19"/>
      <c r="F14" s="19"/>
      <c r="G14" s="19"/>
      <c r="H14" s="19"/>
      <c r="I14" s="20">
        <v>230000000</v>
      </c>
      <c r="J14" s="11"/>
      <c r="K14" s="12"/>
    </row>
    <row r="15" spans="1:11" s="13" customFormat="1" ht="15.75" x14ac:dyDescent="0.25">
      <c r="A15" s="18">
        <v>5</v>
      </c>
      <c r="B15" s="19" t="s">
        <v>112</v>
      </c>
      <c r="C15" s="19"/>
      <c r="D15" s="19"/>
      <c r="E15" s="19"/>
      <c r="F15" s="19"/>
      <c r="G15" s="19"/>
      <c r="H15" s="19"/>
      <c r="I15" s="20">
        <v>4000000</v>
      </c>
      <c r="J15" s="11"/>
      <c r="K15" s="12"/>
    </row>
    <row r="16" spans="1:11" s="13" customFormat="1" ht="31.5" x14ac:dyDescent="0.25">
      <c r="A16" s="18">
        <v>6</v>
      </c>
      <c r="B16" s="21" t="s">
        <v>113</v>
      </c>
      <c r="C16" s="21"/>
      <c r="D16" s="21"/>
      <c r="E16" s="21"/>
      <c r="F16" s="21"/>
      <c r="G16" s="21"/>
      <c r="H16" s="21"/>
      <c r="I16" s="20">
        <v>3000000</v>
      </c>
      <c r="J16" s="11"/>
      <c r="K16" s="12"/>
    </row>
    <row r="17" spans="1:14" s="13" customFormat="1" ht="15.75" x14ac:dyDescent="0.25">
      <c r="A17" s="18">
        <v>7</v>
      </c>
      <c r="B17" s="19" t="s">
        <v>114</v>
      </c>
      <c r="C17" s="19"/>
      <c r="D17" s="19"/>
      <c r="E17" s="19"/>
      <c r="F17" s="19"/>
      <c r="G17" s="19"/>
      <c r="H17" s="19"/>
      <c r="I17" s="20">
        <v>6000000</v>
      </c>
      <c r="J17" s="11"/>
      <c r="K17" s="12"/>
    </row>
    <row r="18" spans="1:14" s="13" customFormat="1" ht="15.75" x14ac:dyDescent="0.25">
      <c r="A18" s="18">
        <v>8</v>
      </c>
      <c r="B18" s="19" t="s">
        <v>115</v>
      </c>
      <c r="C18" s="19"/>
      <c r="D18" s="19"/>
      <c r="E18" s="19"/>
      <c r="F18" s="19"/>
      <c r="G18" s="19"/>
      <c r="H18" s="19"/>
      <c r="I18" s="20">
        <v>1000000</v>
      </c>
      <c r="J18" s="11"/>
      <c r="K18" s="12"/>
    </row>
    <row r="19" spans="1:14" s="13" customFormat="1" ht="25.5" customHeight="1" x14ac:dyDescent="0.25">
      <c r="A19" s="23" t="s">
        <v>4</v>
      </c>
      <c r="B19" s="6" t="s">
        <v>15</v>
      </c>
      <c r="C19" s="59"/>
      <c r="D19" s="6"/>
      <c r="E19" s="6"/>
      <c r="F19" s="6"/>
      <c r="G19" s="6"/>
      <c r="H19" s="6"/>
      <c r="I19" s="60">
        <v>0</v>
      </c>
      <c r="J19" s="11"/>
      <c r="K19" s="12"/>
    </row>
    <row r="20" spans="1:14" s="13" customFormat="1" ht="25.5" customHeight="1" x14ac:dyDescent="0.25">
      <c r="A20" s="23" t="s">
        <v>100</v>
      </c>
      <c r="B20" s="6" t="s">
        <v>16</v>
      </c>
      <c r="C20" s="6"/>
      <c r="D20" s="6"/>
      <c r="E20" s="6"/>
      <c r="F20" s="6"/>
      <c r="G20" s="6"/>
      <c r="H20" s="6"/>
      <c r="I20" s="24">
        <f>I10</f>
        <v>310000000</v>
      </c>
      <c r="J20" s="11"/>
      <c r="K20" s="12"/>
    </row>
    <row r="21" spans="1:14" s="13" customFormat="1" ht="29.25" customHeight="1" x14ac:dyDescent="0.25">
      <c r="A21" s="55" t="s">
        <v>101</v>
      </c>
      <c r="B21" s="56" t="s">
        <v>17</v>
      </c>
      <c r="C21" s="56"/>
      <c r="D21" s="56"/>
      <c r="E21" s="56"/>
      <c r="F21" s="56"/>
      <c r="G21" s="56"/>
      <c r="H21" s="56"/>
      <c r="I21" s="57">
        <f>I22+I149</f>
        <v>6682000000</v>
      </c>
      <c r="J21" s="11"/>
      <c r="K21" s="12"/>
    </row>
    <row r="22" spans="1:14" s="13" customFormat="1" ht="36.75" customHeight="1" x14ac:dyDescent="0.25">
      <c r="A22" s="53" t="s">
        <v>102</v>
      </c>
      <c r="B22" s="61" t="s">
        <v>103</v>
      </c>
      <c r="C22" s="54"/>
      <c r="D22" s="54"/>
      <c r="E22" s="54"/>
      <c r="F22" s="54"/>
      <c r="G22" s="54"/>
      <c r="H22" s="54"/>
      <c r="I22" s="58">
        <f>I23+I118+I122+I125</f>
        <v>6647000000</v>
      </c>
      <c r="J22" s="11"/>
      <c r="K22" s="12"/>
    </row>
    <row r="23" spans="1:14" s="13" customFormat="1" ht="21" customHeight="1" x14ac:dyDescent="0.25">
      <c r="A23" s="23" t="s">
        <v>3</v>
      </c>
      <c r="B23" s="6" t="s">
        <v>18</v>
      </c>
      <c r="C23" s="6"/>
      <c r="D23" s="6"/>
      <c r="E23" s="6"/>
      <c r="F23" s="6"/>
      <c r="G23" s="6"/>
      <c r="H23" s="6"/>
      <c r="I23" s="24">
        <f>I24</f>
        <v>5896000000</v>
      </c>
      <c r="J23" s="11"/>
      <c r="K23" s="12"/>
      <c r="N23" s="25"/>
    </row>
    <row r="24" spans="1:14" s="32" customFormat="1" ht="19.5" customHeight="1" x14ac:dyDescent="0.25">
      <c r="A24" s="28">
        <v>1</v>
      </c>
      <c r="B24" s="2" t="s">
        <v>1</v>
      </c>
      <c r="C24" s="1">
        <v>1029492</v>
      </c>
      <c r="D24" s="1">
        <v>416</v>
      </c>
      <c r="E24" s="1">
        <v>341</v>
      </c>
      <c r="F24" s="1">
        <v>13</v>
      </c>
      <c r="G24" s="1"/>
      <c r="H24" s="1">
        <v>200</v>
      </c>
      <c r="I24" s="27">
        <f>I25+I59</f>
        <v>5896000000</v>
      </c>
      <c r="J24" s="30"/>
      <c r="K24" s="35"/>
    </row>
    <row r="25" spans="1:14" s="13" customFormat="1" ht="22.5" customHeight="1" x14ac:dyDescent="0.25">
      <c r="A25" s="68" t="s">
        <v>5</v>
      </c>
      <c r="B25" s="22" t="s">
        <v>154</v>
      </c>
      <c r="C25" s="1">
        <v>1029492</v>
      </c>
      <c r="D25" s="1">
        <v>416</v>
      </c>
      <c r="E25" s="1">
        <v>341</v>
      </c>
      <c r="F25" s="1">
        <v>13</v>
      </c>
      <c r="G25" s="1"/>
      <c r="H25" s="1">
        <v>200</v>
      </c>
      <c r="I25" s="14">
        <f>I26+I33+I58</f>
        <v>5122000000</v>
      </c>
      <c r="J25" s="11"/>
      <c r="K25" s="12"/>
    </row>
    <row r="26" spans="1:14" s="13" customFormat="1" ht="31.5" x14ac:dyDescent="0.25">
      <c r="A26" s="68" t="s">
        <v>95</v>
      </c>
      <c r="B26" s="63" t="s">
        <v>155</v>
      </c>
      <c r="C26" s="1">
        <v>1029492</v>
      </c>
      <c r="D26" s="1">
        <v>416</v>
      </c>
      <c r="E26" s="1">
        <v>341</v>
      </c>
      <c r="F26" s="1">
        <v>13</v>
      </c>
      <c r="G26" s="1"/>
      <c r="H26" s="1">
        <v>200</v>
      </c>
      <c r="I26" s="14">
        <f>SUM(I27:I32)</f>
        <v>3659000000</v>
      </c>
      <c r="J26" s="11"/>
      <c r="K26" s="12"/>
    </row>
    <row r="27" spans="1:14" s="13" customFormat="1" ht="15.75" x14ac:dyDescent="0.25">
      <c r="A27" s="68"/>
      <c r="B27" s="21" t="s">
        <v>24</v>
      </c>
      <c r="C27" s="21"/>
      <c r="D27" s="21"/>
      <c r="E27" s="21"/>
      <c r="F27" s="21"/>
      <c r="G27" s="21"/>
      <c r="H27" s="21"/>
      <c r="I27" s="20">
        <v>2360000000</v>
      </c>
      <c r="J27" s="11"/>
      <c r="K27" s="12"/>
    </row>
    <row r="28" spans="1:14" s="13" customFormat="1" ht="15.75" x14ac:dyDescent="0.25">
      <c r="A28" s="68"/>
      <c r="B28" s="21" t="s">
        <v>21</v>
      </c>
      <c r="C28" s="21"/>
      <c r="D28" s="21"/>
      <c r="E28" s="21"/>
      <c r="F28" s="21"/>
      <c r="G28" s="21"/>
      <c r="H28" s="21"/>
      <c r="I28" s="20">
        <v>94000000</v>
      </c>
      <c r="J28" s="11"/>
      <c r="K28" s="12"/>
    </row>
    <row r="29" spans="1:14" s="13" customFormat="1" ht="15.75" x14ac:dyDescent="0.25">
      <c r="A29" s="68"/>
      <c r="B29" s="21" t="s">
        <v>89</v>
      </c>
      <c r="C29" s="21"/>
      <c r="D29" s="21"/>
      <c r="E29" s="21"/>
      <c r="F29" s="21"/>
      <c r="G29" s="21"/>
      <c r="H29" s="21"/>
      <c r="I29" s="20">
        <v>16000000</v>
      </c>
      <c r="J29" s="11"/>
      <c r="K29" s="12"/>
    </row>
    <row r="30" spans="1:14" s="13" customFormat="1" ht="15.75" x14ac:dyDescent="0.25">
      <c r="A30" s="68"/>
      <c r="B30" s="21" t="s">
        <v>25</v>
      </c>
      <c r="C30" s="21"/>
      <c r="D30" s="21"/>
      <c r="E30" s="21"/>
      <c r="F30" s="21"/>
      <c r="G30" s="21"/>
      <c r="H30" s="21"/>
      <c r="I30" s="20">
        <v>39000000</v>
      </c>
      <c r="J30" s="11"/>
      <c r="K30" s="12"/>
    </row>
    <row r="31" spans="1:14" s="13" customFormat="1" ht="15.75" x14ac:dyDescent="0.25">
      <c r="A31" s="68"/>
      <c r="B31" s="21" t="s">
        <v>22</v>
      </c>
      <c r="C31" s="21"/>
      <c r="D31" s="21"/>
      <c r="E31" s="21"/>
      <c r="F31" s="21"/>
      <c r="G31" s="21"/>
      <c r="H31" s="21"/>
      <c r="I31" s="20">
        <v>550000000</v>
      </c>
      <c r="J31" s="11"/>
      <c r="K31" s="12"/>
    </row>
    <row r="32" spans="1:14" s="13" customFormat="1" ht="15.75" x14ac:dyDescent="0.25">
      <c r="A32" s="68"/>
      <c r="B32" s="21" t="s">
        <v>23</v>
      </c>
      <c r="C32" s="21"/>
      <c r="D32" s="21"/>
      <c r="E32" s="21"/>
      <c r="F32" s="21"/>
      <c r="G32" s="21"/>
      <c r="H32" s="21"/>
      <c r="I32" s="20">
        <v>600000000</v>
      </c>
      <c r="J32" s="11"/>
      <c r="K32" s="12"/>
    </row>
    <row r="33" spans="1:11" s="13" customFormat="1" ht="21" customHeight="1" x14ac:dyDescent="0.25">
      <c r="A33" s="68" t="s">
        <v>96</v>
      </c>
      <c r="B33" s="26" t="s">
        <v>104</v>
      </c>
      <c r="C33" s="1">
        <v>1029492</v>
      </c>
      <c r="D33" s="1">
        <v>416</v>
      </c>
      <c r="E33" s="1">
        <v>341</v>
      </c>
      <c r="F33" s="1">
        <v>13</v>
      </c>
      <c r="G33" s="1"/>
      <c r="H33" s="1">
        <v>200</v>
      </c>
      <c r="I33" s="14">
        <f>I34+I54</f>
        <v>1348000000</v>
      </c>
      <c r="J33" s="11"/>
      <c r="K33" s="12"/>
    </row>
    <row r="34" spans="1:11" s="32" customFormat="1" ht="23.25" customHeight="1" x14ac:dyDescent="0.25">
      <c r="A34" s="28" t="s">
        <v>116</v>
      </c>
      <c r="B34" s="29" t="s">
        <v>117</v>
      </c>
      <c r="C34" s="2">
        <v>1029492</v>
      </c>
      <c r="D34" s="2">
        <v>416</v>
      </c>
      <c r="E34" s="2">
        <v>341</v>
      </c>
      <c r="F34" s="2">
        <v>13</v>
      </c>
      <c r="G34" s="2"/>
      <c r="H34" s="2">
        <v>200</v>
      </c>
      <c r="I34" s="27">
        <f>SUM(I35:I53)</f>
        <v>1031000000</v>
      </c>
      <c r="J34" s="30"/>
      <c r="K34" s="31"/>
    </row>
    <row r="35" spans="1:11" s="13" customFormat="1" ht="15.75" x14ac:dyDescent="0.25">
      <c r="A35" s="68"/>
      <c r="B35" s="21" t="s">
        <v>11</v>
      </c>
      <c r="C35" s="21"/>
      <c r="D35" s="21"/>
      <c r="E35" s="21"/>
      <c r="F35" s="21"/>
      <c r="G35" s="21"/>
      <c r="H35" s="21"/>
      <c r="I35" s="33">
        <v>22000000</v>
      </c>
      <c r="J35" s="11"/>
      <c r="K35" s="12"/>
    </row>
    <row r="36" spans="1:11" s="13" customFormat="1" ht="15.75" x14ac:dyDescent="0.25">
      <c r="A36" s="68"/>
      <c r="B36" s="21" t="s">
        <v>29</v>
      </c>
      <c r="C36" s="21"/>
      <c r="D36" s="21"/>
      <c r="E36" s="21"/>
      <c r="F36" s="21"/>
      <c r="G36" s="21"/>
      <c r="H36" s="21"/>
      <c r="I36" s="33">
        <v>100000000</v>
      </c>
      <c r="J36" s="11"/>
      <c r="K36" s="12"/>
    </row>
    <row r="37" spans="1:11" s="13" customFormat="1" ht="15.75" x14ac:dyDescent="0.25">
      <c r="A37" s="68"/>
      <c r="B37" s="21" t="s">
        <v>36</v>
      </c>
      <c r="C37" s="21"/>
      <c r="D37" s="21"/>
      <c r="E37" s="21"/>
      <c r="F37" s="21"/>
      <c r="G37" s="21"/>
      <c r="H37" s="21"/>
      <c r="I37" s="33">
        <v>76000000</v>
      </c>
      <c r="J37" s="11"/>
      <c r="K37" s="12"/>
    </row>
    <row r="38" spans="1:11" s="13" customFormat="1" ht="15.75" x14ac:dyDescent="0.25">
      <c r="A38" s="68"/>
      <c r="B38" s="21" t="s">
        <v>37</v>
      </c>
      <c r="C38" s="21"/>
      <c r="D38" s="21"/>
      <c r="E38" s="21"/>
      <c r="F38" s="21"/>
      <c r="G38" s="21"/>
      <c r="H38" s="21"/>
      <c r="I38" s="33">
        <v>10000000</v>
      </c>
      <c r="J38" s="11"/>
      <c r="K38" s="12"/>
    </row>
    <row r="39" spans="1:11" s="13" customFormat="1" ht="31.5" x14ac:dyDescent="0.25">
      <c r="A39" s="68"/>
      <c r="B39" s="21" t="s">
        <v>50</v>
      </c>
      <c r="C39" s="21"/>
      <c r="D39" s="21"/>
      <c r="E39" s="21"/>
      <c r="F39" s="21"/>
      <c r="G39" s="21"/>
      <c r="H39" s="21"/>
      <c r="I39" s="33">
        <v>65000000</v>
      </c>
      <c r="J39" s="11"/>
      <c r="K39" s="12"/>
    </row>
    <row r="40" spans="1:11" s="13" customFormat="1" ht="15.75" x14ac:dyDescent="0.25">
      <c r="A40" s="68"/>
      <c r="B40" s="21" t="s">
        <v>30</v>
      </c>
      <c r="C40" s="21"/>
      <c r="D40" s="21"/>
      <c r="E40" s="21"/>
      <c r="F40" s="21"/>
      <c r="G40" s="21"/>
      <c r="H40" s="21"/>
      <c r="I40" s="33">
        <v>10000000</v>
      </c>
      <c r="J40" s="11"/>
      <c r="K40" s="12"/>
    </row>
    <row r="41" spans="1:11" s="13" customFormat="1" ht="15.75" x14ac:dyDescent="0.25">
      <c r="A41" s="68"/>
      <c r="B41" s="21" t="s">
        <v>31</v>
      </c>
      <c r="C41" s="21"/>
      <c r="D41" s="21"/>
      <c r="E41" s="21"/>
      <c r="F41" s="21"/>
      <c r="G41" s="21"/>
      <c r="H41" s="21"/>
      <c r="I41" s="33">
        <v>11399999.999999998</v>
      </c>
      <c r="J41" s="11"/>
      <c r="K41" s="12"/>
    </row>
    <row r="42" spans="1:11" s="13" customFormat="1" ht="15.75" x14ac:dyDescent="0.25">
      <c r="A42" s="68"/>
      <c r="B42" s="21" t="s">
        <v>90</v>
      </c>
      <c r="C42" s="21"/>
      <c r="D42" s="21"/>
      <c r="E42" s="21"/>
      <c r="F42" s="21"/>
      <c r="G42" s="21"/>
      <c r="H42" s="21"/>
      <c r="I42" s="33">
        <v>22000000</v>
      </c>
      <c r="J42" s="11"/>
      <c r="K42" s="12"/>
    </row>
    <row r="43" spans="1:11" s="13" customFormat="1" ht="15.75" x14ac:dyDescent="0.25">
      <c r="A43" s="68"/>
      <c r="B43" s="21" t="s">
        <v>9</v>
      </c>
      <c r="C43" s="21"/>
      <c r="D43" s="21"/>
      <c r="E43" s="21"/>
      <c r="F43" s="21"/>
      <c r="G43" s="21"/>
      <c r="H43" s="21"/>
      <c r="I43" s="33">
        <v>50000000</v>
      </c>
      <c r="J43" s="11"/>
      <c r="K43" s="12"/>
    </row>
    <row r="44" spans="1:11" s="13" customFormat="1" ht="15.75" x14ac:dyDescent="0.25">
      <c r="A44" s="68"/>
      <c r="B44" s="21" t="s">
        <v>32</v>
      </c>
      <c r="C44" s="21"/>
      <c r="D44" s="21"/>
      <c r="E44" s="21"/>
      <c r="F44" s="21"/>
      <c r="G44" s="21"/>
      <c r="H44" s="21"/>
      <c r="I44" s="33">
        <f>800000*12</f>
        <v>9600000</v>
      </c>
      <c r="J44" s="11"/>
      <c r="K44" s="12"/>
    </row>
    <row r="45" spans="1:11" s="13" customFormat="1" ht="15.75" x14ac:dyDescent="0.25">
      <c r="A45" s="68"/>
      <c r="B45" s="21" t="s">
        <v>33</v>
      </c>
      <c r="C45" s="21"/>
      <c r="D45" s="21"/>
      <c r="E45" s="21"/>
      <c r="F45" s="21"/>
      <c r="G45" s="21"/>
      <c r="H45" s="21"/>
      <c r="I45" s="33">
        <v>4000000</v>
      </c>
      <c r="J45" s="11"/>
      <c r="K45" s="12"/>
    </row>
    <row r="46" spans="1:11" s="13" customFormat="1" ht="15.75" x14ac:dyDescent="0.25">
      <c r="A46" s="68"/>
      <c r="B46" s="21" t="s">
        <v>34</v>
      </c>
      <c r="C46" s="21"/>
      <c r="D46" s="21"/>
      <c r="E46" s="21"/>
      <c r="F46" s="21"/>
      <c r="G46" s="21"/>
      <c r="H46" s="21"/>
      <c r="I46" s="33">
        <v>30000000</v>
      </c>
      <c r="J46" s="11"/>
      <c r="K46" s="12"/>
    </row>
    <row r="47" spans="1:11" s="13" customFormat="1" ht="15.75" x14ac:dyDescent="0.25">
      <c r="A47" s="68"/>
      <c r="B47" s="21" t="s">
        <v>93</v>
      </c>
      <c r="C47" s="21"/>
      <c r="D47" s="21"/>
      <c r="E47" s="21"/>
      <c r="F47" s="21"/>
      <c r="G47" s="21"/>
      <c r="H47" s="21"/>
      <c r="I47" s="33">
        <v>15000000</v>
      </c>
      <c r="J47" s="11"/>
      <c r="K47" s="12"/>
    </row>
    <row r="48" spans="1:11" s="13" customFormat="1" ht="15.75" x14ac:dyDescent="0.25">
      <c r="A48" s="68"/>
      <c r="B48" s="21" t="s">
        <v>91</v>
      </c>
      <c r="C48" s="21"/>
      <c r="D48" s="21"/>
      <c r="E48" s="21"/>
      <c r="F48" s="21"/>
      <c r="G48" s="21"/>
      <c r="H48" s="21"/>
      <c r="I48" s="33">
        <v>25000000</v>
      </c>
      <c r="J48" s="11"/>
      <c r="K48" s="12"/>
    </row>
    <row r="49" spans="1:11" s="13" customFormat="1" ht="31.5" x14ac:dyDescent="0.25">
      <c r="A49" s="68"/>
      <c r="B49" s="21" t="s">
        <v>92</v>
      </c>
      <c r="C49" s="21"/>
      <c r="D49" s="21"/>
      <c r="E49" s="21"/>
      <c r="F49" s="21"/>
      <c r="G49" s="21"/>
      <c r="H49" s="21"/>
      <c r="I49" s="33">
        <v>8000000</v>
      </c>
      <c r="J49" s="11"/>
      <c r="K49" s="12"/>
    </row>
    <row r="50" spans="1:11" s="13" customFormat="1" ht="15.75" x14ac:dyDescent="0.25">
      <c r="A50" s="68"/>
      <c r="B50" s="21" t="s">
        <v>49</v>
      </c>
      <c r="C50" s="21"/>
      <c r="D50" s="21"/>
      <c r="E50" s="21"/>
      <c r="F50" s="21"/>
      <c r="G50" s="21"/>
      <c r="H50" s="21"/>
      <c r="I50" s="33">
        <v>4000000</v>
      </c>
      <c r="J50" s="11"/>
      <c r="K50" s="12"/>
    </row>
    <row r="51" spans="1:11" s="13" customFormat="1" ht="31.5" x14ac:dyDescent="0.25">
      <c r="A51" s="68"/>
      <c r="B51" s="21" t="s">
        <v>94</v>
      </c>
      <c r="C51" s="21"/>
      <c r="D51" s="21"/>
      <c r="E51" s="21"/>
      <c r="F51" s="21"/>
      <c r="G51" s="21"/>
      <c r="H51" s="21"/>
      <c r="I51" s="33">
        <v>220000000</v>
      </c>
      <c r="J51" s="11"/>
      <c r="K51" s="12"/>
    </row>
    <row r="52" spans="1:11" s="13" customFormat="1" ht="15.75" x14ac:dyDescent="0.25">
      <c r="A52" s="68"/>
      <c r="B52" s="21" t="s">
        <v>35</v>
      </c>
      <c r="C52" s="21"/>
      <c r="D52" s="21"/>
      <c r="E52" s="21"/>
      <c r="F52" s="21"/>
      <c r="G52" s="21"/>
      <c r="H52" s="21"/>
      <c r="I52" s="33">
        <v>35000000</v>
      </c>
      <c r="J52" s="11"/>
      <c r="K52" s="12"/>
    </row>
    <row r="53" spans="1:11" s="13" customFormat="1" ht="31.5" x14ac:dyDescent="0.25">
      <c r="A53" s="68"/>
      <c r="B53" s="21" t="s">
        <v>10</v>
      </c>
      <c r="C53" s="21"/>
      <c r="D53" s="21"/>
      <c r="E53" s="21"/>
      <c r="F53" s="21"/>
      <c r="G53" s="21"/>
      <c r="H53" s="21"/>
      <c r="I53" s="33">
        <v>314000000</v>
      </c>
      <c r="J53" s="11"/>
      <c r="K53" s="12"/>
    </row>
    <row r="54" spans="1:11" s="32" customFormat="1" ht="21" customHeight="1" x14ac:dyDescent="0.25">
      <c r="A54" s="28" t="s">
        <v>116</v>
      </c>
      <c r="B54" s="34" t="s">
        <v>118</v>
      </c>
      <c r="C54" s="2">
        <v>1029492</v>
      </c>
      <c r="D54" s="2">
        <v>416</v>
      </c>
      <c r="E54" s="2">
        <v>341</v>
      </c>
      <c r="F54" s="2">
        <v>13</v>
      </c>
      <c r="G54" s="2"/>
      <c r="H54" s="2">
        <v>200</v>
      </c>
      <c r="I54" s="27">
        <f>SUM(I55:I57)</f>
        <v>317000000</v>
      </c>
      <c r="J54" s="30"/>
      <c r="K54" s="35"/>
    </row>
    <row r="55" spans="1:11" s="13" customFormat="1" ht="15.75" x14ac:dyDescent="0.25">
      <c r="A55" s="18"/>
      <c r="B55" s="21" t="s">
        <v>26</v>
      </c>
      <c r="C55" s="21"/>
      <c r="D55" s="21"/>
      <c r="E55" s="21"/>
      <c r="F55" s="21"/>
      <c r="G55" s="21"/>
      <c r="H55" s="21"/>
      <c r="I55" s="20">
        <v>200000000</v>
      </c>
      <c r="J55" s="11"/>
      <c r="K55" s="12"/>
    </row>
    <row r="56" spans="1:11" s="13" customFormat="1" ht="15.75" x14ac:dyDescent="0.25">
      <c r="A56" s="18"/>
      <c r="B56" s="21" t="s">
        <v>27</v>
      </c>
      <c r="C56" s="21"/>
      <c r="D56" s="21"/>
      <c r="E56" s="21"/>
      <c r="F56" s="21"/>
      <c r="G56" s="21"/>
      <c r="H56" s="21"/>
      <c r="I56" s="20">
        <f>+I55*23.5%</f>
        <v>47000000</v>
      </c>
      <c r="J56" s="11"/>
      <c r="K56" s="12"/>
    </row>
    <row r="57" spans="1:11" s="13" customFormat="1" ht="15.75" x14ac:dyDescent="0.25">
      <c r="A57" s="18"/>
      <c r="B57" s="21" t="s">
        <v>28</v>
      </c>
      <c r="C57" s="21"/>
      <c r="D57" s="21"/>
      <c r="E57" s="21"/>
      <c r="F57" s="21"/>
      <c r="G57" s="21"/>
      <c r="H57" s="21"/>
      <c r="I57" s="20">
        <f>25000000*0.7*4</f>
        <v>70000000</v>
      </c>
      <c r="J57" s="11"/>
      <c r="K57" s="12"/>
    </row>
    <row r="58" spans="1:11" s="13" customFormat="1" ht="31.5" x14ac:dyDescent="0.25">
      <c r="A58" s="68" t="s">
        <v>105</v>
      </c>
      <c r="B58" s="64" t="s">
        <v>156</v>
      </c>
      <c r="C58" s="1">
        <v>1029492</v>
      </c>
      <c r="D58" s="1">
        <v>416</v>
      </c>
      <c r="E58" s="1">
        <v>341</v>
      </c>
      <c r="F58" s="78">
        <v>14</v>
      </c>
      <c r="G58" s="1"/>
      <c r="H58" s="1">
        <v>200</v>
      </c>
      <c r="I58" s="14">
        <v>115000000</v>
      </c>
      <c r="J58" s="11"/>
      <c r="K58" s="12"/>
    </row>
    <row r="59" spans="1:11" s="13" customFormat="1" ht="21.75" customHeight="1" x14ac:dyDescent="0.25">
      <c r="A59" s="68" t="s">
        <v>6</v>
      </c>
      <c r="B59" s="22" t="s">
        <v>144</v>
      </c>
      <c r="C59" s="1">
        <v>1029492</v>
      </c>
      <c r="D59" s="1">
        <v>416</v>
      </c>
      <c r="E59" s="1">
        <v>341</v>
      </c>
      <c r="F59" s="1">
        <v>12</v>
      </c>
      <c r="G59" s="1"/>
      <c r="H59" s="1">
        <v>200</v>
      </c>
      <c r="I59" s="14">
        <f>+I60+I63</f>
        <v>774000000</v>
      </c>
      <c r="J59" s="11"/>
      <c r="K59" s="12"/>
    </row>
    <row r="60" spans="1:11" s="13" customFormat="1" ht="20.25" customHeight="1" x14ac:dyDescent="0.25">
      <c r="A60" s="68" t="s">
        <v>95</v>
      </c>
      <c r="B60" s="26" t="s">
        <v>106</v>
      </c>
      <c r="C60" s="1">
        <v>1029492</v>
      </c>
      <c r="D60" s="1">
        <v>416</v>
      </c>
      <c r="E60" s="1">
        <v>341</v>
      </c>
      <c r="F60" s="1">
        <v>12</v>
      </c>
      <c r="G60" s="1"/>
      <c r="H60" s="1">
        <v>200</v>
      </c>
      <c r="I60" s="14">
        <f>+I61+I62</f>
        <v>78000000</v>
      </c>
      <c r="J60" s="11"/>
      <c r="K60" s="12"/>
    </row>
    <row r="61" spans="1:11" s="13" customFormat="1" ht="15.75" x14ac:dyDescent="0.25">
      <c r="A61" s="68"/>
      <c r="B61" s="19" t="s">
        <v>59</v>
      </c>
      <c r="C61" s="1"/>
      <c r="D61" s="1"/>
      <c r="E61" s="1"/>
      <c r="F61" s="1"/>
      <c r="G61" s="1"/>
      <c r="H61" s="1"/>
      <c r="I61" s="20">
        <v>48000000</v>
      </c>
      <c r="J61" s="11"/>
      <c r="K61" s="12"/>
    </row>
    <row r="62" spans="1:11" s="13" customFormat="1" ht="15.75" x14ac:dyDescent="0.25">
      <c r="A62" s="68"/>
      <c r="B62" s="19" t="s">
        <v>60</v>
      </c>
      <c r="C62" s="1"/>
      <c r="D62" s="1"/>
      <c r="E62" s="1"/>
      <c r="F62" s="1"/>
      <c r="G62" s="1"/>
      <c r="H62" s="1"/>
      <c r="I62" s="20">
        <v>30000000</v>
      </c>
      <c r="J62" s="11"/>
      <c r="K62" s="12"/>
    </row>
    <row r="63" spans="1:11" s="13" customFormat="1" ht="21.75" customHeight="1" x14ac:dyDescent="0.25">
      <c r="A63" s="68" t="s">
        <v>96</v>
      </c>
      <c r="B63" s="26" t="s">
        <v>107</v>
      </c>
      <c r="C63" s="1">
        <v>1029492</v>
      </c>
      <c r="D63" s="1">
        <v>416</v>
      </c>
      <c r="E63" s="1">
        <v>341</v>
      </c>
      <c r="F63" s="1">
        <v>12</v>
      </c>
      <c r="G63" s="1"/>
      <c r="H63" s="1">
        <v>200</v>
      </c>
      <c r="I63" s="14">
        <f>I115+I81+I84+I64+I68+I85+I91+I100+I106+I69+I70+I71+I109+I72+I75+I113</f>
        <v>696000000</v>
      </c>
      <c r="J63" s="11"/>
      <c r="K63" s="12"/>
    </row>
    <row r="64" spans="1:11" s="38" customFormat="1" ht="15.75" x14ac:dyDescent="0.25">
      <c r="A64" s="28" t="s">
        <v>116</v>
      </c>
      <c r="B64" s="29" t="s">
        <v>119</v>
      </c>
      <c r="C64" s="2">
        <v>1029492</v>
      </c>
      <c r="D64" s="2">
        <v>416</v>
      </c>
      <c r="E64" s="2">
        <v>341</v>
      </c>
      <c r="F64" s="2">
        <v>12</v>
      </c>
      <c r="G64" s="2"/>
      <c r="H64" s="2">
        <v>200</v>
      </c>
      <c r="I64" s="27">
        <f>SUM(I65:I67)</f>
        <v>54000000</v>
      </c>
      <c r="J64" s="36"/>
      <c r="K64" s="37"/>
    </row>
    <row r="65" spans="1:11" s="17" customFormat="1" ht="15.75" x14ac:dyDescent="0.25">
      <c r="A65" s="68"/>
      <c r="B65" s="19" t="s">
        <v>61</v>
      </c>
      <c r="C65" s="19"/>
      <c r="D65" s="19"/>
      <c r="E65" s="19"/>
      <c r="F65" s="19"/>
      <c r="G65" s="19"/>
      <c r="H65" s="19"/>
      <c r="I65" s="39">
        <v>10000000</v>
      </c>
      <c r="J65" s="15"/>
      <c r="K65" s="16"/>
    </row>
    <row r="66" spans="1:11" s="17" customFormat="1" ht="15.75" x14ac:dyDescent="0.25">
      <c r="A66" s="68"/>
      <c r="B66" s="19" t="s">
        <v>7</v>
      </c>
      <c r="C66" s="19"/>
      <c r="D66" s="19"/>
      <c r="E66" s="19"/>
      <c r="F66" s="19"/>
      <c r="G66" s="19"/>
      <c r="H66" s="19"/>
      <c r="I66" s="39">
        <v>6000000</v>
      </c>
      <c r="J66" s="15"/>
      <c r="K66" s="16"/>
    </row>
    <row r="67" spans="1:11" s="17" customFormat="1" ht="15.75" x14ac:dyDescent="0.25">
      <c r="A67" s="68"/>
      <c r="B67" s="19" t="s">
        <v>40</v>
      </c>
      <c r="C67" s="19"/>
      <c r="D67" s="19"/>
      <c r="E67" s="19"/>
      <c r="F67" s="19"/>
      <c r="G67" s="19"/>
      <c r="H67" s="19"/>
      <c r="I67" s="39">
        <v>38000000</v>
      </c>
      <c r="J67" s="15"/>
      <c r="K67" s="16"/>
    </row>
    <row r="68" spans="1:11" s="38" customFormat="1" ht="15.75" x14ac:dyDescent="0.25">
      <c r="A68" s="28" t="s">
        <v>116</v>
      </c>
      <c r="B68" s="29" t="s">
        <v>120</v>
      </c>
      <c r="C68" s="2">
        <v>1029492</v>
      </c>
      <c r="D68" s="2">
        <v>416</v>
      </c>
      <c r="E68" s="2">
        <v>341</v>
      </c>
      <c r="F68" s="2">
        <v>12</v>
      </c>
      <c r="G68" s="2"/>
      <c r="H68" s="2">
        <v>200</v>
      </c>
      <c r="I68" s="27">
        <v>16000000</v>
      </c>
      <c r="J68" s="36"/>
      <c r="K68" s="37"/>
    </row>
    <row r="69" spans="1:11" s="38" customFormat="1" ht="15.75" x14ac:dyDescent="0.25">
      <c r="A69" s="28" t="s">
        <v>116</v>
      </c>
      <c r="B69" s="29" t="s">
        <v>121</v>
      </c>
      <c r="C69" s="2">
        <v>1029492</v>
      </c>
      <c r="D69" s="2">
        <v>416</v>
      </c>
      <c r="E69" s="2">
        <v>341</v>
      </c>
      <c r="F69" s="2">
        <v>12</v>
      </c>
      <c r="G69" s="2"/>
      <c r="H69" s="2">
        <v>200</v>
      </c>
      <c r="I69" s="27">
        <v>24000000</v>
      </c>
      <c r="J69" s="36"/>
      <c r="K69" s="37"/>
    </row>
    <row r="70" spans="1:11" s="38" customFormat="1" ht="15.75" x14ac:dyDescent="0.25">
      <c r="A70" s="28" t="s">
        <v>116</v>
      </c>
      <c r="B70" s="29" t="s">
        <v>122</v>
      </c>
      <c r="C70" s="2">
        <v>1029492</v>
      </c>
      <c r="D70" s="2">
        <v>416</v>
      </c>
      <c r="E70" s="2">
        <v>341</v>
      </c>
      <c r="F70" s="2">
        <v>12</v>
      </c>
      <c r="G70" s="2"/>
      <c r="H70" s="2">
        <v>200</v>
      </c>
      <c r="I70" s="27">
        <v>10000000</v>
      </c>
      <c r="J70" s="36"/>
      <c r="K70" s="37"/>
    </row>
    <row r="71" spans="1:11" s="38" customFormat="1" ht="15.75" x14ac:dyDescent="0.25">
      <c r="A71" s="28" t="s">
        <v>116</v>
      </c>
      <c r="B71" s="29" t="s">
        <v>123</v>
      </c>
      <c r="C71" s="2">
        <v>1029492</v>
      </c>
      <c r="D71" s="2">
        <v>416</v>
      </c>
      <c r="E71" s="2">
        <v>341</v>
      </c>
      <c r="F71" s="2">
        <v>12</v>
      </c>
      <c r="G71" s="2"/>
      <c r="H71" s="2">
        <v>200</v>
      </c>
      <c r="I71" s="27">
        <v>24000000</v>
      </c>
      <c r="J71" s="36"/>
      <c r="K71" s="37"/>
    </row>
    <row r="72" spans="1:11" s="38" customFormat="1" ht="15.75" x14ac:dyDescent="0.25">
      <c r="A72" s="28" t="s">
        <v>116</v>
      </c>
      <c r="B72" s="29" t="s">
        <v>124</v>
      </c>
      <c r="C72" s="2">
        <v>1029492</v>
      </c>
      <c r="D72" s="2">
        <v>416</v>
      </c>
      <c r="E72" s="2">
        <v>341</v>
      </c>
      <c r="F72" s="2">
        <v>12</v>
      </c>
      <c r="G72" s="2"/>
      <c r="H72" s="2">
        <v>200</v>
      </c>
      <c r="I72" s="27">
        <f>SUM(I73:I74)</f>
        <v>40000000</v>
      </c>
      <c r="J72" s="36"/>
      <c r="K72" s="37"/>
    </row>
    <row r="73" spans="1:11" s="13" customFormat="1" ht="15.75" x14ac:dyDescent="0.25">
      <c r="A73" s="18"/>
      <c r="B73" s="21" t="s">
        <v>47</v>
      </c>
      <c r="C73" s="21"/>
      <c r="D73" s="21"/>
      <c r="E73" s="21"/>
      <c r="F73" s="21"/>
      <c r="G73" s="21"/>
      <c r="H73" s="21"/>
      <c r="I73" s="33">
        <v>20000000</v>
      </c>
      <c r="J73" s="11"/>
      <c r="K73" s="12"/>
    </row>
    <row r="74" spans="1:11" s="13" customFormat="1" ht="31.5" x14ac:dyDescent="0.25">
      <c r="A74" s="18"/>
      <c r="B74" s="21" t="s">
        <v>66</v>
      </c>
      <c r="C74" s="21"/>
      <c r="D74" s="21"/>
      <c r="E74" s="21"/>
      <c r="F74" s="21"/>
      <c r="G74" s="21"/>
      <c r="H74" s="21"/>
      <c r="I74" s="33">
        <v>20000000</v>
      </c>
      <c r="J74" s="11"/>
      <c r="K74" s="12"/>
    </row>
    <row r="75" spans="1:11" s="38" customFormat="1" ht="31.5" x14ac:dyDescent="0.25">
      <c r="A75" s="28" t="s">
        <v>116</v>
      </c>
      <c r="B75" s="34" t="s">
        <v>125</v>
      </c>
      <c r="C75" s="2">
        <v>1029492</v>
      </c>
      <c r="D75" s="2">
        <v>416</v>
      </c>
      <c r="E75" s="2">
        <v>341</v>
      </c>
      <c r="F75" s="2">
        <v>12</v>
      </c>
      <c r="G75" s="2"/>
      <c r="H75" s="2">
        <v>200</v>
      </c>
      <c r="I75" s="27">
        <f>SUM(I76:I80)</f>
        <v>34000000</v>
      </c>
      <c r="J75" s="36"/>
      <c r="K75" s="37"/>
    </row>
    <row r="76" spans="1:11" s="17" customFormat="1" ht="15.75" x14ac:dyDescent="0.25">
      <c r="A76" s="68"/>
      <c r="B76" s="21" t="s">
        <v>38</v>
      </c>
      <c r="C76" s="21"/>
      <c r="D76" s="21"/>
      <c r="E76" s="21"/>
      <c r="F76" s="21"/>
      <c r="G76" s="21"/>
      <c r="H76" s="21"/>
      <c r="I76" s="33">
        <v>5000000</v>
      </c>
      <c r="J76" s="15"/>
      <c r="K76" s="16"/>
    </row>
    <row r="77" spans="1:11" s="17" customFormat="1" ht="15.75" x14ac:dyDescent="0.25">
      <c r="A77" s="68"/>
      <c r="B77" s="21" t="s">
        <v>43</v>
      </c>
      <c r="C77" s="21"/>
      <c r="D77" s="21"/>
      <c r="E77" s="21"/>
      <c r="F77" s="21"/>
      <c r="G77" s="21"/>
      <c r="H77" s="21"/>
      <c r="I77" s="33">
        <v>2000000</v>
      </c>
      <c r="J77" s="15"/>
      <c r="K77" s="16"/>
    </row>
    <row r="78" spans="1:11" s="17" customFormat="1" ht="15.75" x14ac:dyDescent="0.25">
      <c r="A78" s="68"/>
      <c r="B78" s="21" t="s">
        <v>44</v>
      </c>
      <c r="C78" s="21"/>
      <c r="D78" s="21"/>
      <c r="E78" s="21"/>
      <c r="F78" s="21"/>
      <c r="G78" s="21"/>
      <c r="H78" s="21"/>
      <c r="I78" s="33">
        <v>16000000</v>
      </c>
      <c r="J78" s="15"/>
      <c r="K78" s="16"/>
    </row>
    <row r="79" spans="1:11" s="17" customFormat="1" ht="15.75" x14ac:dyDescent="0.25">
      <c r="A79" s="68"/>
      <c r="B79" s="21" t="s">
        <v>45</v>
      </c>
      <c r="C79" s="21"/>
      <c r="D79" s="21"/>
      <c r="E79" s="21"/>
      <c r="F79" s="21"/>
      <c r="G79" s="21"/>
      <c r="H79" s="21"/>
      <c r="I79" s="33">
        <v>4000000</v>
      </c>
      <c r="J79" s="15"/>
      <c r="K79" s="16"/>
    </row>
    <row r="80" spans="1:11" s="17" customFormat="1" ht="15.75" x14ac:dyDescent="0.25">
      <c r="A80" s="68"/>
      <c r="B80" s="21" t="s">
        <v>48</v>
      </c>
      <c r="C80" s="21"/>
      <c r="D80" s="21"/>
      <c r="E80" s="21"/>
      <c r="F80" s="21"/>
      <c r="G80" s="21"/>
      <c r="H80" s="21"/>
      <c r="I80" s="33">
        <v>7000000</v>
      </c>
      <c r="J80" s="15"/>
      <c r="K80" s="16"/>
    </row>
    <row r="81" spans="1:11" s="38" customFormat="1" ht="15.75" x14ac:dyDescent="0.25">
      <c r="A81" s="28" t="s">
        <v>116</v>
      </c>
      <c r="B81" s="29" t="s">
        <v>126</v>
      </c>
      <c r="C81" s="2">
        <v>1029492</v>
      </c>
      <c r="D81" s="2">
        <v>416</v>
      </c>
      <c r="E81" s="2">
        <v>341</v>
      </c>
      <c r="F81" s="2">
        <v>12</v>
      </c>
      <c r="G81" s="2"/>
      <c r="H81" s="2">
        <v>200</v>
      </c>
      <c r="I81" s="27">
        <f>SUM(I82:I83)</f>
        <v>23000000</v>
      </c>
      <c r="J81" s="36"/>
      <c r="K81" s="37"/>
    </row>
    <row r="82" spans="1:11" s="13" customFormat="1" ht="15.75" x14ac:dyDescent="0.25">
      <c r="A82" s="18"/>
      <c r="B82" s="21" t="s">
        <v>38</v>
      </c>
      <c r="C82" s="21"/>
      <c r="D82" s="21"/>
      <c r="E82" s="21"/>
      <c r="F82" s="21"/>
      <c r="G82" s="21"/>
      <c r="H82" s="21"/>
      <c r="I82" s="33">
        <v>4000000</v>
      </c>
      <c r="J82" s="11"/>
      <c r="K82" s="12"/>
    </row>
    <row r="83" spans="1:11" s="13" customFormat="1" ht="31.5" x14ac:dyDescent="0.25">
      <c r="A83" s="18"/>
      <c r="B83" s="21" t="s">
        <v>39</v>
      </c>
      <c r="C83" s="21"/>
      <c r="D83" s="21"/>
      <c r="E83" s="21"/>
      <c r="F83" s="21"/>
      <c r="G83" s="21"/>
      <c r="H83" s="21"/>
      <c r="I83" s="33">
        <v>19000000</v>
      </c>
      <c r="J83" s="11"/>
      <c r="K83" s="12"/>
    </row>
    <row r="84" spans="1:11" s="38" customFormat="1" ht="15.75" x14ac:dyDescent="0.25">
      <c r="A84" s="28" t="s">
        <v>116</v>
      </c>
      <c r="B84" s="29" t="s">
        <v>127</v>
      </c>
      <c r="C84" s="2">
        <v>1029492</v>
      </c>
      <c r="D84" s="2">
        <v>416</v>
      </c>
      <c r="E84" s="2">
        <v>341</v>
      </c>
      <c r="F84" s="2">
        <v>12</v>
      </c>
      <c r="G84" s="2"/>
      <c r="H84" s="2">
        <v>200</v>
      </c>
      <c r="I84" s="27">
        <v>45000000</v>
      </c>
      <c r="J84" s="36"/>
      <c r="K84" s="37"/>
    </row>
    <row r="85" spans="1:11" s="38" customFormat="1" ht="15.75" x14ac:dyDescent="0.25">
      <c r="A85" s="28" t="s">
        <v>116</v>
      </c>
      <c r="B85" s="29" t="s">
        <v>128</v>
      </c>
      <c r="C85" s="2">
        <v>1029492</v>
      </c>
      <c r="D85" s="2">
        <v>416</v>
      </c>
      <c r="E85" s="2">
        <v>341</v>
      </c>
      <c r="F85" s="2">
        <v>12</v>
      </c>
      <c r="G85" s="2"/>
      <c r="H85" s="2">
        <v>200</v>
      </c>
      <c r="I85" s="27">
        <f>SUM(I86:I90)</f>
        <v>35000000</v>
      </c>
      <c r="J85" s="36"/>
      <c r="K85" s="37"/>
    </row>
    <row r="86" spans="1:11" s="13" customFormat="1" ht="15.75" x14ac:dyDescent="0.25">
      <c r="A86" s="18"/>
      <c r="B86" s="19" t="s">
        <v>7</v>
      </c>
      <c r="C86" s="19"/>
      <c r="D86" s="19"/>
      <c r="E86" s="19"/>
      <c r="F86" s="19"/>
      <c r="G86" s="19"/>
      <c r="H86" s="19"/>
      <c r="I86" s="33">
        <v>1000000</v>
      </c>
      <c r="J86" s="11"/>
      <c r="K86" s="12"/>
    </row>
    <row r="87" spans="1:11" s="13" customFormat="1" ht="15.75" x14ac:dyDescent="0.25">
      <c r="A87" s="18"/>
      <c r="B87" s="19" t="s">
        <v>41</v>
      </c>
      <c r="C87" s="19"/>
      <c r="D87" s="19"/>
      <c r="E87" s="19"/>
      <c r="F87" s="19"/>
      <c r="G87" s="19"/>
      <c r="H87" s="19"/>
      <c r="I87" s="33">
        <v>8000000</v>
      </c>
      <c r="J87" s="11"/>
      <c r="K87" s="12"/>
    </row>
    <row r="88" spans="1:11" s="13" customFormat="1" ht="15.75" x14ac:dyDescent="0.25">
      <c r="A88" s="18"/>
      <c r="B88" s="19" t="s">
        <v>98</v>
      </c>
      <c r="C88" s="19"/>
      <c r="D88" s="19"/>
      <c r="E88" s="19"/>
      <c r="F88" s="19"/>
      <c r="G88" s="19"/>
      <c r="H88" s="19"/>
      <c r="I88" s="33">
        <v>15000000</v>
      </c>
      <c r="J88" s="11"/>
      <c r="K88" s="12"/>
    </row>
    <row r="89" spans="1:11" s="13" customFormat="1" ht="15.75" x14ac:dyDescent="0.25">
      <c r="A89" s="18"/>
      <c r="B89" s="19" t="s">
        <v>8</v>
      </c>
      <c r="C89" s="19"/>
      <c r="D89" s="19"/>
      <c r="E89" s="19"/>
      <c r="F89" s="19"/>
      <c r="G89" s="19"/>
      <c r="H89" s="19"/>
      <c r="I89" s="33">
        <v>2000000</v>
      </c>
      <c r="J89" s="11"/>
      <c r="K89" s="12"/>
    </row>
    <row r="90" spans="1:11" s="13" customFormat="1" ht="31.5" x14ac:dyDescent="0.25">
      <c r="A90" s="18"/>
      <c r="B90" s="21" t="s">
        <v>158</v>
      </c>
      <c r="C90" s="19"/>
      <c r="D90" s="19"/>
      <c r="E90" s="19"/>
      <c r="F90" s="19"/>
      <c r="G90" s="19"/>
      <c r="H90" s="19"/>
      <c r="I90" s="33">
        <v>9000000</v>
      </c>
      <c r="J90" s="11"/>
      <c r="K90" s="12"/>
    </row>
    <row r="91" spans="1:11" s="38" customFormat="1" ht="15.75" x14ac:dyDescent="0.25">
      <c r="A91" s="28" t="s">
        <v>116</v>
      </c>
      <c r="B91" s="29" t="s">
        <v>129</v>
      </c>
      <c r="C91" s="2">
        <v>1029492</v>
      </c>
      <c r="D91" s="2">
        <v>416</v>
      </c>
      <c r="E91" s="2">
        <v>341</v>
      </c>
      <c r="F91" s="2">
        <v>12</v>
      </c>
      <c r="G91" s="2"/>
      <c r="H91" s="2">
        <v>200</v>
      </c>
      <c r="I91" s="27">
        <f>SUM(I92:I99)</f>
        <v>110000000</v>
      </c>
      <c r="J91" s="36"/>
      <c r="K91" s="37"/>
    </row>
    <row r="92" spans="1:11" s="13" customFormat="1" ht="15.75" x14ac:dyDescent="0.25">
      <c r="A92" s="18"/>
      <c r="B92" s="19" t="s">
        <v>130</v>
      </c>
      <c r="C92" s="19"/>
      <c r="D92" s="19"/>
      <c r="E92" s="19"/>
      <c r="F92" s="19"/>
      <c r="G92" s="19"/>
      <c r="H92" s="19"/>
      <c r="I92" s="33">
        <f>1600000*15</f>
        <v>24000000</v>
      </c>
      <c r="J92" s="11"/>
      <c r="K92" s="12"/>
    </row>
    <row r="93" spans="1:11" s="13" customFormat="1" ht="15.75" x14ac:dyDescent="0.25">
      <c r="A93" s="18"/>
      <c r="B93" s="19" t="s">
        <v>131</v>
      </c>
      <c r="C93" s="19"/>
      <c r="D93" s="19"/>
      <c r="E93" s="19"/>
      <c r="F93" s="19"/>
      <c r="G93" s="19"/>
      <c r="H93" s="19"/>
      <c r="I93" s="33">
        <v>15000000</v>
      </c>
      <c r="J93" s="11"/>
      <c r="K93" s="12"/>
    </row>
    <row r="94" spans="1:11" s="13" customFormat="1" ht="15.75" x14ac:dyDescent="0.25">
      <c r="A94" s="18"/>
      <c r="B94" s="19" t="s">
        <v>132</v>
      </c>
      <c r="C94" s="19"/>
      <c r="D94" s="19"/>
      <c r="E94" s="19"/>
      <c r="F94" s="19"/>
      <c r="G94" s="19"/>
      <c r="H94" s="19"/>
      <c r="I94" s="33">
        <v>22000000</v>
      </c>
      <c r="J94" s="11"/>
      <c r="K94" s="12"/>
    </row>
    <row r="95" spans="1:11" s="13" customFormat="1" ht="15.75" x14ac:dyDescent="0.25">
      <c r="A95" s="18"/>
      <c r="B95" s="19" t="s">
        <v>133</v>
      </c>
      <c r="C95" s="19"/>
      <c r="D95" s="19"/>
      <c r="E95" s="19"/>
      <c r="F95" s="19"/>
      <c r="G95" s="19"/>
      <c r="H95" s="19"/>
      <c r="I95" s="33">
        <v>21300000</v>
      </c>
      <c r="J95" s="11"/>
      <c r="K95" s="12"/>
    </row>
    <row r="96" spans="1:11" s="13" customFormat="1" ht="31.5" x14ac:dyDescent="0.25">
      <c r="A96" s="18"/>
      <c r="B96" s="40" t="s">
        <v>134</v>
      </c>
      <c r="C96" s="40"/>
      <c r="D96" s="40"/>
      <c r="E96" s="40"/>
      <c r="F96" s="40"/>
      <c r="G96" s="40"/>
      <c r="H96" s="40"/>
      <c r="I96" s="33">
        <v>6000000</v>
      </c>
      <c r="J96" s="11"/>
      <c r="K96" s="12"/>
    </row>
    <row r="97" spans="1:11" s="13" customFormat="1" ht="15.75" x14ac:dyDescent="0.25">
      <c r="A97" s="18"/>
      <c r="B97" s="19" t="s">
        <v>135</v>
      </c>
      <c r="C97" s="19"/>
      <c r="D97" s="19"/>
      <c r="E97" s="19"/>
      <c r="F97" s="19"/>
      <c r="G97" s="19"/>
      <c r="H97" s="19"/>
      <c r="I97" s="33">
        <v>3600000</v>
      </c>
      <c r="J97" s="11"/>
      <c r="K97" s="12"/>
    </row>
    <row r="98" spans="1:11" s="13" customFormat="1" ht="15.75" x14ac:dyDescent="0.25">
      <c r="A98" s="18"/>
      <c r="B98" s="19" t="s">
        <v>136</v>
      </c>
      <c r="C98" s="19"/>
      <c r="D98" s="19"/>
      <c r="E98" s="19"/>
      <c r="F98" s="19"/>
      <c r="G98" s="19"/>
      <c r="H98" s="19"/>
      <c r="I98" s="33">
        <v>18000000</v>
      </c>
      <c r="J98" s="11"/>
      <c r="K98" s="12"/>
    </row>
    <row r="99" spans="1:11" s="13" customFormat="1" ht="15.75" x14ac:dyDescent="0.25">
      <c r="A99" s="18"/>
      <c r="B99" s="19" t="s">
        <v>137</v>
      </c>
      <c r="C99" s="19"/>
      <c r="D99" s="19"/>
      <c r="E99" s="19"/>
      <c r="F99" s="19"/>
      <c r="G99" s="19"/>
      <c r="H99" s="19"/>
      <c r="I99" s="33">
        <v>100000</v>
      </c>
      <c r="J99" s="11"/>
      <c r="K99" s="12"/>
    </row>
    <row r="100" spans="1:11" s="38" customFormat="1" ht="15.75" x14ac:dyDescent="0.25">
      <c r="A100" s="28" t="s">
        <v>116</v>
      </c>
      <c r="B100" s="29" t="s">
        <v>138</v>
      </c>
      <c r="C100" s="2">
        <v>1029492</v>
      </c>
      <c r="D100" s="2">
        <v>416</v>
      </c>
      <c r="E100" s="2">
        <v>341</v>
      </c>
      <c r="F100" s="2">
        <v>12</v>
      </c>
      <c r="G100" s="2"/>
      <c r="H100" s="2">
        <v>200</v>
      </c>
      <c r="I100" s="27">
        <f>SUM(I101:I105)</f>
        <v>110000000</v>
      </c>
      <c r="J100" s="36"/>
      <c r="K100" s="37"/>
    </row>
    <row r="101" spans="1:11" s="13" customFormat="1" ht="15.75" x14ac:dyDescent="0.25">
      <c r="A101" s="18"/>
      <c r="B101" s="19" t="s">
        <v>42</v>
      </c>
      <c r="C101" s="19"/>
      <c r="D101" s="19"/>
      <c r="E101" s="19"/>
      <c r="F101" s="19"/>
      <c r="G101" s="19"/>
      <c r="H101" s="19"/>
      <c r="I101" s="33">
        <v>46000000</v>
      </c>
      <c r="J101" s="11"/>
      <c r="K101" s="12"/>
    </row>
    <row r="102" spans="1:11" s="13" customFormat="1" ht="15.75" x14ac:dyDescent="0.25">
      <c r="A102" s="18"/>
      <c r="B102" s="19" t="s">
        <v>38</v>
      </c>
      <c r="C102" s="19"/>
      <c r="D102" s="19"/>
      <c r="E102" s="19"/>
      <c r="F102" s="19"/>
      <c r="G102" s="19"/>
      <c r="H102" s="19"/>
      <c r="I102" s="33">
        <v>25000000</v>
      </c>
      <c r="J102" s="11"/>
      <c r="K102" s="12"/>
    </row>
    <row r="103" spans="1:11" s="13" customFormat="1" ht="15.75" x14ac:dyDescent="0.25">
      <c r="A103" s="18"/>
      <c r="B103" s="19" t="s">
        <v>43</v>
      </c>
      <c r="C103" s="19"/>
      <c r="D103" s="19"/>
      <c r="E103" s="19"/>
      <c r="F103" s="19"/>
      <c r="G103" s="19"/>
      <c r="H103" s="19"/>
      <c r="I103" s="33">
        <v>3000000</v>
      </c>
      <c r="J103" s="11"/>
      <c r="K103" s="12"/>
    </row>
    <row r="104" spans="1:11" s="13" customFormat="1" ht="15.75" x14ac:dyDescent="0.25">
      <c r="A104" s="18"/>
      <c r="B104" s="19" t="s">
        <v>62</v>
      </c>
      <c r="C104" s="19"/>
      <c r="D104" s="19"/>
      <c r="E104" s="19"/>
      <c r="F104" s="19"/>
      <c r="G104" s="19"/>
      <c r="H104" s="19"/>
      <c r="I104" s="33">
        <v>30000000</v>
      </c>
      <c r="J104" s="11"/>
      <c r="K104" s="12"/>
    </row>
    <row r="105" spans="1:11" s="13" customFormat="1" ht="15.75" x14ac:dyDescent="0.25">
      <c r="A105" s="18"/>
      <c r="B105" s="19" t="s">
        <v>45</v>
      </c>
      <c r="C105" s="19"/>
      <c r="D105" s="19"/>
      <c r="E105" s="19"/>
      <c r="F105" s="19"/>
      <c r="G105" s="19"/>
      <c r="H105" s="19"/>
      <c r="I105" s="33">
        <v>6000000</v>
      </c>
      <c r="J105" s="11"/>
      <c r="K105" s="12"/>
    </row>
    <row r="106" spans="1:11" s="38" customFormat="1" ht="15.75" x14ac:dyDescent="0.25">
      <c r="A106" s="28" t="s">
        <v>116</v>
      </c>
      <c r="B106" s="29" t="s">
        <v>139</v>
      </c>
      <c r="C106" s="2">
        <v>1029492</v>
      </c>
      <c r="D106" s="2">
        <v>416</v>
      </c>
      <c r="E106" s="2">
        <v>341</v>
      </c>
      <c r="F106" s="2">
        <v>12</v>
      </c>
      <c r="G106" s="2"/>
      <c r="H106" s="2">
        <v>200</v>
      </c>
      <c r="I106" s="27">
        <f>SUM(I107:I108)</f>
        <v>35000000</v>
      </c>
      <c r="J106" s="36"/>
      <c r="K106" s="37"/>
    </row>
    <row r="107" spans="1:11" s="13" customFormat="1" ht="31.5" x14ac:dyDescent="0.25">
      <c r="A107" s="18"/>
      <c r="B107" s="21" t="s">
        <v>63</v>
      </c>
      <c r="C107" s="21"/>
      <c r="D107" s="21"/>
      <c r="E107" s="21"/>
      <c r="F107" s="21"/>
      <c r="G107" s="21"/>
      <c r="H107" s="21"/>
      <c r="I107" s="33">
        <v>30000000</v>
      </c>
      <c r="J107" s="11"/>
      <c r="K107" s="12"/>
    </row>
    <row r="108" spans="1:11" s="13" customFormat="1" ht="15.75" x14ac:dyDescent="0.25">
      <c r="A108" s="18"/>
      <c r="B108" s="19" t="s">
        <v>46</v>
      </c>
      <c r="C108" s="19"/>
      <c r="D108" s="19"/>
      <c r="E108" s="19"/>
      <c r="F108" s="19"/>
      <c r="G108" s="19"/>
      <c r="H108" s="19"/>
      <c r="I108" s="33">
        <v>5000000</v>
      </c>
      <c r="J108" s="11"/>
      <c r="K108" s="12"/>
    </row>
    <row r="109" spans="1:11" s="38" customFormat="1" ht="31.5" x14ac:dyDescent="0.25">
      <c r="A109" s="28" t="s">
        <v>116</v>
      </c>
      <c r="B109" s="34" t="s">
        <v>140</v>
      </c>
      <c r="C109" s="2">
        <v>1029492</v>
      </c>
      <c r="D109" s="2">
        <v>416</v>
      </c>
      <c r="E109" s="2">
        <v>341</v>
      </c>
      <c r="F109" s="2">
        <v>12</v>
      </c>
      <c r="G109" s="2"/>
      <c r="H109" s="2">
        <v>200</v>
      </c>
      <c r="I109" s="27">
        <f>SUM(I110:I112)</f>
        <v>26000000</v>
      </c>
      <c r="J109" s="36"/>
      <c r="K109" s="37"/>
    </row>
    <row r="110" spans="1:11" s="13" customFormat="1" ht="15.75" x14ac:dyDescent="0.25">
      <c r="A110" s="18"/>
      <c r="B110" s="21" t="s">
        <v>64</v>
      </c>
      <c r="C110" s="21"/>
      <c r="D110" s="21"/>
      <c r="E110" s="21"/>
      <c r="F110" s="21"/>
      <c r="G110" s="21"/>
      <c r="H110" s="21"/>
      <c r="I110" s="20">
        <v>10000000</v>
      </c>
      <c r="J110" s="11"/>
      <c r="K110" s="12"/>
    </row>
    <row r="111" spans="1:11" s="13" customFormat="1" ht="15.75" x14ac:dyDescent="0.25">
      <c r="A111" s="18"/>
      <c r="B111" s="21" t="s">
        <v>9</v>
      </c>
      <c r="C111" s="21"/>
      <c r="D111" s="21"/>
      <c r="E111" s="21"/>
      <c r="F111" s="21"/>
      <c r="G111" s="21"/>
      <c r="H111" s="21"/>
      <c r="I111" s="20">
        <v>11000000</v>
      </c>
      <c r="J111" s="11"/>
      <c r="K111" s="12"/>
    </row>
    <row r="112" spans="1:11" s="13" customFormat="1" ht="15.75" x14ac:dyDescent="0.25">
      <c r="A112" s="18"/>
      <c r="B112" s="21" t="s">
        <v>65</v>
      </c>
      <c r="C112" s="21"/>
      <c r="D112" s="21"/>
      <c r="E112" s="21"/>
      <c r="F112" s="21"/>
      <c r="G112" s="21"/>
      <c r="H112" s="21"/>
      <c r="I112" s="20">
        <v>5000000</v>
      </c>
      <c r="J112" s="11"/>
      <c r="K112" s="12"/>
    </row>
    <row r="113" spans="1:11" s="38" customFormat="1" ht="31.5" x14ac:dyDescent="0.25">
      <c r="A113" s="28" t="s">
        <v>116</v>
      </c>
      <c r="B113" s="34" t="s">
        <v>141</v>
      </c>
      <c r="C113" s="2">
        <v>1029492</v>
      </c>
      <c r="D113" s="2">
        <v>416</v>
      </c>
      <c r="E113" s="2">
        <v>341</v>
      </c>
      <c r="F113" s="2">
        <v>12</v>
      </c>
      <c r="G113" s="2"/>
      <c r="H113" s="2">
        <v>200</v>
      </c>
      <c r="I113" s="27">
        <v>50000000</v>
      </c>
      <c r="J113" s="36"/>
      <c r="K113" s="37"/>
    </row>
    <row r="114" spans="1:11" s="17" customFormat="1" ht="47.25" x14ac:dyDescent="0.25">
      <c r="A114" s="68"/>
      <c r="B114" s="21" t="s">
        <v>78</v>
      </c>
      <c r="C114" s="21"/>
      <c r="D114" s="21"/>
      <c r="E114" s="21"/>
      <c r="F114" s="21"/>
      <c r="G114" s="21"/>
      <c r="H114" s="21"/>
      <c r="I114" s="33">
        <v>50000000</v>
      </c>
      <c r="J114" s="15"/>
      <c r="K114" s="16"/>
    </row>
    <row r="115" spans="1:11" s="38" customFormat="1" ht="15.75" x14ac:dyDescent="0.25">
      <c r="A115" s="28" t="s">
        <v>116</v>
      </c>
      <c r="B115" s="29" t="s">
        <v>142</v>
      </c>
      <c r="C115" s="2">
        <v>1029492</v>
      </c>
      <c r="D115" s="2">
        <v>416</v>
      </c>
      <c r="E115" s="2">
        <v>341</v>
      </c>
      <c r="F115" s="2">
        <v>12</v>
      </c>
      <c r="G115" s="2"/>
      <c r="H115" s="2">
        <v>200</v>
      </c>
      <c r="I115" s="27">
        <f>SUM(I116:I117)</f>
        <v>60000000</v>
      </c>
      <c r="J115" s="36"/>
      <c r="K115" s="37"/>
    </row>
    <row r="116" spans="1:11" s="17" customFormat="1" ht="15.75" x14ac:dyDescent="0.25">
      <c r="A116" s="68"/>
      <c r="B116" s="21" t="s">
        <v>38</v>
      </c>
      <c r="C116" s="21"/>
      <c r="D116" s="21"/>
      <c r="E116" s="21"/>
      <c r="F116" s="21"/>
      <c r="G116" s="21"/>
      <c r="H116" s="21"/>
      <c r="I116" s="33">
        <v>10000000</v>
      </c>
      <c r="J116" s="15"/>
      <c r="K116" s="16"/>
    </row>
    <row r="117" spans="1:11" s="17" customFormat="1" ht="15.75" x14ac:dyDescent="0.25">
      <c r="A117" s="68"/>
      <c r="B117" s="21" t="s">
        <v>77</v>
      </c>
      <c r="C117" s="21"/>
      <c r="D117" s="21"/>
      <c r="E117" s="21"/>
      <c r="F117" s="21"/>
      <c r="G117" s="21"/>
      <c r="H117" s="21"/>
      <c r="I117" s="33">
        <v>50000000</v>
      </c>
      <c r="J117" s="15"/>
      <c r="K117" s="16"/>
    </row>
    <row r="118" spans="1:11" s="13" customFormat="1" ht="27" customHeight="1" x14ac:dyDescent="0.25">
      <c r="A118" s="23" t="s">
        <v>4</v>
      </c>
      <c r="B118" s="41" t="s">
        <v>161</v>
      </c>
      <c r="C118" s="6"/>
      <c r="D118" s="6"/>
      <c r="E118" s="6"/>
      <c r="F118" s="6"/>
      <c r="G118" s="6"/>
      <c r="H118" s="6"/>
      <c r="I118" s="24">
        <f>I119</f>
        <v>170000000</v>
      </c>
      <c r="J118" s="11"/>
      <c r="K118" s="12"/>
    </row>
    <row r="119" spans="1:11" s="38" customFormat="1" ht="23.25" customHeight="1" x14ac:dyDescent="0.25">
      <c r="A119" s="28"/>
      <c r="B119" s="37" t="s">
        <v>145</v>
      </c>
      <c r="C119" s="2">
        <v>1029492</v>
      </c>
      <c r="D119" s="2">
        <v>416</v>
      </c>
      <c r="E119" s="2">
        <v>321</v>
      </c>
      <c r="F119" s="2"/>
      <c r="G119" s="2"/>
      <c r="H119" s="2">
        <v>200</v>
      </c>
      <c r="I119" s="27">
        <f>+I121</f>
        <v>170000000</v>
      </c>
      <c r="J119" s="36"/>
      <c r="K119" s="37"/>
    </row>
    <row r="120" spans="1:11" s="13" customFormat="1" ht="21.75" customHeight="1" x14ac:dyDescent="0.25">
      <c r="A120" s="68"/>
      <c r="B120" s="22" t="s">
        <v>159</v>
      </c>
      <c r="C120" s="1">
        <v>1029492</v>
      </c>
      <c r="D120" s="1">
        <v>416</v>
      </c>
      <c r="E120" s="1">
        <v>321</v>
      </c>
      <c r="F120" s="1"/>
      <c r="G120" s="1"/>
      <c r="H120" s="1">
        <v>200</v>
      </c>
      <c r="I120" s="14">
        <f>+I121</f>
        <v>170000000</v>
      </c>
      <c r="J120" s="11"/>
      <c r="K120" s="12"/>
    </row>
    <row r="121" spans="1:11" s="13" customFormat="1" ht="31.5" x14ac:dyDescent="0.25">
      <c r="A121" s="68"/>
      <c r="B121" s="42" t="s">
        <v>143</v>
      </c>
      <c r="C121" s="5"/>
      <c r="D121" s="5"/>
      <c r="E121" s="5"/>
      <c r="F121" s="5"/>
      <c r="G121" s="5"/>
      <c r="H121" s="5"/>
      <c r="I121" s="20">
        <v>170000000</v>
      </c>
      <c r="J121" s="11"/>
      <c r="K121" s="12"/>
    </row>
    <row r="122" spans="1:11" s="13" customFormat="1" ht="19.5" customHeight="1" x14ac:dyDescent="0.25">
      <c r="A122" s="23" t="s">
        <v>100</v>
      </c>
      <c r="B122" s="6" t="s">
        <v>19</v>
      </c>
      <c r="C122" s="6">
        <v>1029492</v>
      </c>
      <c r="D122" s="6">
        <v>416</v>
      </c>
      <c r="E122" s="6">
        <v>278</v>
      </c>
      <c r="F122" s="6">
        <v>12</v>
      </c>
      <c r="G122" s="6"/>
      <c r="H122" s="6">
        <v>200</v>
      </c>
      <c r="I122" s="24">
        <v>450000000</v>
      </c>
      <c r="J122" s="11"/>
      <c r="K122" s="12"/>
    </row>
    <row r="123" spans="1:11" s="13" customFormat="1" ht="15.75" x14ac:dyDescent="0.25">
      <c r="A123" s="68"/>
      <c r="B123" s="1" t="s">
        <v>146</v>
      </c>
      <c r="C123" s="1"/>
      <c r="D123" s="1"/>
      <c r="E123" s="1"/>
      <c r="F123" s="1"/>
      <c r="G123" s="1"/>
      <c r="H123" s="1"/>
      <c r="I123" s="14">
        <v>450000000</v>
      </c>
      <c r="J123" s="11"/>
      <c r="K123" s="12"/>
    </row>
    <row r="124" spans="1:11" s="13" customFormat="1" ht="15.75" x14ac:dyDescent="0.25">
      <c r="A124" s="68"/>
      <c r="B124" s="5" t="s">
        <v>147</v>
      </c>
      <c r="C124" s="5"/>
      <c r="D124" s="5"/>
      <c r="E124" s="5"/>
      <c r="F124" s="5"/>
      <c r="G124" s="5"/>
      <c r="H124" s="5"/>
      <c r="I124" s="20">
        <v>450000000</v>
      </c>
      <c r="J124" s="11"/>
      <c r="K124" s="12"/>
    </row>
    <row r="125" spans="1:11" s="13" customFormat="1" ht="15.75" x14ac:dyDescent="0.25">
      <c r="A125" s="23" t="s">
        <v>148</v>
      </c>
      <c r="B125" s="6" t="s">
        <v>20</v>
      </c>
      <c r="C125" s="6">
        <v>1029492</v>
      </c>
      <c r="D125" s="6">
        <v>416</v>
      </c>
      <c r="E125" s="43" t="s">
        <v>57</v>
      </c>
      <c r="F125" s="6">
        <v>12</v>
      </c>
      <c r="G125" s="6"/>
      <c r="H125" s="6">
        <v>200</v>
      </c>
      <c r="I125" s="24">
        <f>I126</f>
        <v>131000000</v>
      </c>
      <c r="J125" s="11"/>
      <c r="K125" s="12"/>
    </row>
    <row r="126" spans="1:11" s="13" customFormat="1" ht="15.75" x14ac:dyDescent="0.25">
      <c r="A126" s="68"/>
      <c r="B126" s="1" t="s">
        <v>146</v>
      </c>
      <c r="C126" s="1">
        <v>1029492</v>
      </c>
      <c r="D126" s="1">
        <v>416</v>
      </c>
      <c r="E126" s="44" t="s">
        <v>57</v>
      </c>
      <c r="F126" s="1">
        <v>12</v>
      </c>
      <c r="G126" s="1"/>
      <c r="H126" s="1">
        <v>200</v>
      </c>
      <c r="I126" s="14">
        <f>I138+I127</f>
        <v>131000000</v>
      </c>
      <c r="J126" s="11"/>
      <c r="K126" s="12"/>
    </row>
    <row r="127" spans="1:11" s="38" customFormat="1" ht="15.75" x14ac:dyDescent="0.25">
      <c r="A127" s="28" t="s">
        <v>116</v>
      </c>
      <c r="B127" s="45" t="s">
        <v>149</v>
      </c>
      <c r="C127" s="2">
        <v>1029492</v>
      </c>
      <c r="D127" s="2">
        <v>416</v>
      </c>
      <c r="E127" s="46" t="s">
        <v>57</v>
      </c>
      <c r="F127" s="2">
        <v>12</v>
      </c>
      <c r="G127" s="2"/>
      <c r="H127" s="2">
        <v>200</v>
      </c>
      <c r="I127" s="27">
        <f>SUM(I128:I137)</f>
        <v>52000000</v>
      </c>
      <c r="J127" s="47"/>
      <c r="K127" s="37"/>
    </row>
    <row r="128" spans="1:11" s="13" customFormat="1" ht="15.75" x14ac:dyDescent="0.25">
      <c r="A128" s="18"/>
      <c r="B128" s="21" t="s">
        <v>79</v>
      </c>
      <c r="C128" s="21"/>
      <c r="D128" s="21"/>
      <c r="E128" s="21"/>
      <c r="F128" s="21"/>
      <c r="G128" s="21"/>
      <c r="H128" s="21"/>
      <c r="I128" s="48">
        <v>14000000</v>
      </c>
      <c r="J128" s="49"/>
      <c r="K128" s="12"/>
    </row>
    <row r="129" spans="1:11" s="13" customFormat="1" ht="15.75" x14ac:dyDescent="0.25">
      <c r="A129" s="18"/>
      <c r="B129" s="21" t="s">
        <v>80</v>
      </c>
      <c r="C129" s="21"/>
      <c r="D129" s="21"/>
      <c r="E129" s="21"/>
      <c r="F129" s="21"/>
      <c r="G129" s="21"/>
      <c r="H129" s="21"/>
      <c r="I129" s="48">
        <v>1880000</v>
      </c>
      <c r="J129" s="49"/>
      <c r="K129" s="12"/>
    </row>
    <row r="130" spans="1:11" s="13" customFormat="1" ht="15.75" x14ac:dyDescent="0.25">
      <c r="A130" s="18"/>
      <c r="B130" s="21" t="s">
        <v>81</v>
      </c>
      <c r="C130" s="21"/>
      <c r="D130" s="21"/>
      <c r="E130" s="21"/>
      <c r="F130" s="21"/>
      <c r="G130" s="21"/>
      <c r="H130" s="21"/>
      <c r="I130" s="48">
        <f>480000*2*2</f>
        <v>1920000</v>
      </c>
      <c r="J130" s="49"/>
      <c r="K130" s="12"/>
    </row>
    <row r="131" spans="1:11" s="13" customFormat="1" ht="15.75" x14ac:dyDescent="0.25">
      <c r="A131" s="18"/>
      <c r="B131" s="21" t="s">
        <v>82</v>
      </c>
      <c r="C131" s="21"/>
      <c r="D131" s="21"/>
      <c r="E131" s="21"/>
      <c r="F131" s="21"/>
      <c r="G131" s="21"/>
      <c r="H131" s="21"/>
      <c r="I131" s="48">
        <f>30000*100*2</f>
        <v>6000000</v>
      </c>
      <c r="J131" s="49"/>
      <c r="K131" s="12"/>
    </row>
    <row r="132" spans="1:11" s="13" customFormat="1" ht="15.75" x14ac:dyDescent="0.25">
      <c r="A132" s="18"/>
      <c r="B132" s="21" t="s">
        <v>83</v>
      </c>
      <c r="C132" s="21"/>
      <c r="D132" s="21"/>
      <c r="E132" s="21"/>
      <c r="F132" s="21"/>
      <c r="G132" s="21"/>
      <c r="H132" s="21"/>
      <c r="I132" s="48">
        <v>6000000</v>
      </c>
      <c r="J132" s="49"/>
      <c r="K132" s="12"/>
    </row>
    <row r="133" spans="1:11" s="13" customFormat="1" ht="15.75" x14ac:dyDescent="0.25">
      <c r="A133" s="18"/>
      <c r="B133" s="21" t="s">
        <v>84</v>
      </c>
      <c r="C133" s="21"/>
      <c r="D133" s="21"/>
      <c r="E133" s="21"/>
      <c r="F133" s="21"/>
      <c r="G133" s="21"/>
      <c r="H133" s="21"/>
      <c r="I133" s="48">
        <f>20000*100*2</f>
        <v>4000000</v>
      </c>
      <c r="J133" s="49"/>
      <c r="K133" s="12"/>
    </row>
    <row r="134" spans="1:11" s="13" customFormat="1" ht="15.75" x14ac:dyDescent="0.25">
      <c r="A134" s="18"/>
      <c r="B134" s="21" t="s">
        <v>85</v>
      </c>
      <c r="C134" s="21"/>
      <c r="D134" s="21"/>
      <c r="E134" s="21"/>
      <c r="F134" s="21"/>
      <c r="G134" s="21"/>
      <c r="H134" s="21"/>
      <c r="I134" s="48">
        <v>8000000</v>
      </c>
      <c r="J134" s="49"/>
      <c r="K134" s="12"/>
    </row>
    <row r="135" spans="1:11" s="13" customFormat="1" ht="15.75" x14ac:dyDescent="0.25">
      <c r="A135" s="18"/>
      <c r="B135" s="21" t="s">
        <v>86</v>
      </c>
      <c r="C135" s="21"/>
      <c r="D135" s="21"/>
      <c r="E135" s="21"/>
      <c r="F135" s="21"/>
      <c r="G135" s="21"/>
      <c r="H135" s="21"/>
      <c r="I135" s="48">
        <v>1600000</v>
      </c>
      <c r="J135" s="49"/>
      <c r="K135" s="12"/>
    </row>
    <row r="136" spans="1:11" s="13" customFormat="1" ht="15.75" x14ac:dyDescent="0.25">
      <c r="A136" s="18"/>
      <c r="B136" s="21" t="s">
        <v>87</v>
      </c>
      <c r="C136" s="21"/>
      <c r="D136" s="21"/>
      <c r="E136" s="21"/>
      <c r="F136" s="21"/>
      <c r="G136" s="21"/>
      <c r="H136" s="21"/>
      <c r="I136" s="48">
        <f>1800000*2*2</f>
        <v>7200000</v>
      </c>
      <c r="J136" s="49"/>
      <c r="K136" s="12"/>
    </row>
    <row r="137" spans="1:11" s="13" customFormat="1" ht="31.5" x14ac:dyDescent="0.25">
      <c r="A137" s="18"/>
      <c r="B137" s="21" t="s">
        <v>88</v>
      </c>
      <c r="C137" s="21"/>
      <c r="D137" s="21"/>
      <c r="E137" s="21"/>
      <c r="F137" s="21"/>
      <c r="G137" s="21"/>
      <c r="H137" s="21"/>
      <c r="I137" s="48">
        <f>100000*7*2</f>
        <v>1400000</v>
      </c>
      <c r="J137" s="49"/>
      <c r="K137" s="12"/>
    </row>
    <row r="138" spans="1:11" s="38" customFormat="1" ht="63" x14ac:dyDescent="0.25">
      <c r="A138" s="28" t="s">
        <v>116</v>
      </c>
      <c r="B138" s="45" t="s">
        <v>150</v>
      </c>
      <c r="C138" s="2">
        <v>1029492</v>
      </c>
      <c r="D138" s="2">
        <v>416</v>
      </c>
      <c r="E138" s="46" t="s">
        <v>57</v>
      </c>
      <c r="F138" s="2">
        <v>12</v>
      </c>
      <c r="G138" s="2"/>
      <c r="H138" s="2">
        <v>200</v>
      </c>
      <c r="I138" s="27">
        <f>SUM(I139:I148)</f>
        <v>79000000</v>
      </c>
      <c r="J138" s="47"/>
      <c r="K138" s="37"/>
    </row>
    <row r="139" spans="1:11" s="13" customFormat="1" ht="15.75" x14ac:dyDescent="0.25">
      <c r="A139" s="18"/>
      <c r="B139" s="21" t="s">
        <v>67</v>
      </c>
      <c r="C139" s="21"/>
      <c r="D139" s="21"/>
      <c r="E139" s="21"/>
      <c r="F139" s="21"/>
      <c r="G139" s="21"/>
      <c r="H139" s="21"/>
      <c r="I139" s="48">
        <v>21000000</v>
      </c>
      <c r="J139" s="49"/>
      <c r="K139" s="12"/>
    </row>
    <row r="140" spans="1:11" s="13" customFormat="1" ht="15.75" x14ac:dyDescent="0.25">
      <c r="A140" s="18"/>
      <c r="B140" s="21" t="s">
        <v>68</v>
      </c>
      <c r="C140" s="21"/>
      <c r="D140" s="21"/>
      <c r="E140" s="21"/>
      <c r="F140" s="21"/>
      <c r="G140" s="21"/>
      <c r="H140" s="21"/>
      <c r="I140" s="48">
        <f>ROUND(1273390*3,-3)</f>
        <v>3820000</v>
      </c>
      <c r="J140" s="49"/>
      <c r="K140" s="12"/>
    </row>
    <row r="141" spans="1:11" s="13" customFormat="1" ht="15.75" x14ac:dyDescent="0.25">
      <c r="A141" s="18"/>
      <c r="B141" s="21" t="s">
        <v>69</v>
      </c>
      <c r="C141" s="21"/>
      <c r="D141" s="21"/>
      <c r="E141" s="21"/>
      <c r="F141" s="21"/>
      <c r="G141" s="21"/>
      <c r="H141" s="21"/>
      <c r="I141" s="48">
        <f>480000*2*3</f>
        <v>2880000</v>
      </c>
      <c r="J141" s="49"/>
      <c r="K141" s="12"/>
    </row>
    <row r="142" spans="1:11" s="13" customFormat="1" ht="15.75" x14ac:dyDescent="0.25">
      <c r="A142" s="18"/>
      <c r="B142" s="21" t="s">
        <v>70</v>
      </c>
      <c r="C142" s="21"/>
      <c r="D142" s="21"/>
      <c r="E142" s="21"/>
      <c r="F142" s="21"/>
      <c r="G142" s="21"/>
      <c r="H142" s="21"/>
      <c r="I142" s="48">
        <v>9000000</v>
      </c>
      <c r="J142" s="49"/>
      <c r="K142" s="12"/>
    </row>
    <row r="143" spans="1:11" s="13" customFormat="1" ht="15.75" x14ac:dyDescent="0.25">
      <c r="A143" s="18"/>
      <c r="B143" s="21" t="s">
        <v>71</v>
      </c>
      <c r="C143" s="21"/>
      <c r="D143" s="21"/>
      <c r="E143" s="21"/>
      <c r="F143" s="21"/>
      <c r="G143" s="21"/>
      <c r="H143" s="21"/>
      <c r="I143" s="48">
        <v>9000000</v>
      </c>
      <c r="J143" s="49"/>
      <c r="K143" s="12"/>
    </row>
    <row r="144" spans="1:11" s="13" customFormat="1" ht="15.75" x14ac:dyDescent="0.25">
      <c r="A144" s="18"/>
      <c r="B144" s="21" t="s">
        <v>72</v>
      </c>
      <c r="C144" s="21"/>
      <c r="D144" s="21"/>
      <c r="E144" s="21"/>
      <c r="F144" s="21"/>
      <c r="G144" s="21"/>
      <c r="H144" s="21"/>
      <c r="I144" s="48">
        <f>20000*100*3</f>
        <v>6000000</v>
      </c>
      <c r="J144" s="49"/>
      <c r="K144" s="12"/>
    </row>
    <row r="145" spans="1:11" s="13" customFormat="1" ht="15.75" x14ac:dyDescent="0.25">
      <c r="A145" s="18"/>
      <c r="B145" s="21" t="s">
        <v>73</v>
      </c>
      <c r="C145" s="21"/>
      <c r="D145" s="21"/>
      <c r="E145" s="21"/>
      <c r="F145" s="21"/>
      <c r="G145" s="21"/>
      <c r="H145" s="21"/>
      <c r="I145" s="48">
        <v>12000000</v>
      </c>
      <c r="J145" s="49"/>
      <c r="K145" s="12"/>
    </row>
    <row r="146" spans="1:11" s="13" customFormat="1" ht="15.75" x14ac:dyDescent="0.25">
      <c r="A146" s="18"/>
      <c r="B146" s="21" t="s">
        <v>74</v>
      </c>
      <c r="C146" s="21"/>
      <c r="D146" s="21"/>
      <c r="E146" s="21"/>
      <c r="F146" s="21"/>
      <c r="G146" s="21"/>
      <c r="H146" s="21"/>
      <c r="I146" s="48">
        <v>2400000</v>
      </c>
      <c r="J146" s="49"/>
      <c r="K146" s="12"/>
    </row>
    <row r="147" spans="1:11" s="13" customFormat="1" ht="15.75" x14ac:dyDescent="0.25">
      <c r="A147" s="18"/>
      <c r="B147" s="21" t="s">
        <v>75</v>
      </c>
      <c r="C147" s="21"/>
      <c r="D147" s="21"/>
      <c r="E147" s="21"/>
      <c r="F147" s="21"/>
      <c r="G147" s="21"/>
      <c r="H147" s="21"/>
      <c r="I147" s="48">
        <f>1800000*2*3</f>
        <v>10800000</v>
      </c>
      <c r="J147" s="49"/>
      <c r="K147" s="12"/>
    </row>
    <row r="148" spans="1:11" s="13" customFormat="1" ht="31.5" x14ac:dyDescent="0.25">
      <c r="A148" s="18"/>
      <c r="B148" s="21" t="s">
        <v>76</v>
      </c>
      <c r="C148" s="21"/>
      <c r="D148" s="21"/>
      <c r="E148" s="21"/>
      <c r="F148" s="21"/>
      <c r="G148" s="21"/>
      <c r="H148" s="21"/>
      <c r="I148" s="48">
        <f>100000*7*3</f>
        <v>2100000</v>
      </c>
      <c r="J148" s="49"/>
      <c r="K148" s="12"/>
    </row>
    <row r="149" spans="1:11" s="13" customFormat="1" ht="36" customHeight="1" x14ac:dyDescent="0.25">
      <c r="A149" s="53" t="s">
        <v>151</v>
      </c>
      <c r="B149" s="61" t="s">
        <v>160</v>
      </c>
      <c r="C149" s="54">
        <v>1029492</v>
      </c>
      <c r="D149" s="54">
        <v>416</v>
      </c>
      <c r="E149" s="54">
        <v>341</v>
      </c>
      <c r="F149" s="54">
        <v>12</v>
      </c>
      <c r="G149" s="62" t="s">
        <v>162</v>
      </c>
      <c r="H149" s="54">
        <v>100</v>
      </c>
      <c r="I149" s="58">
        <v>35000000</v>
      </c>
      <c r="J149" s="11"/>
      <c r="K149" s="12"/>
    </row>
    <row r="150" spans="1:11" s="13" customFormat="1" ht="31.5" x14ac:dyDescent="0.25">
      <c r="A150" s="23" t="s">
        <v>3</v>
      </c>
      <c r="B150" s="41" t="s">
        <v>152</v>
      </c>
      <c r="C150" s="6"/>
      <c r="D150" s="6"/>
      <c r="E150" s="6"/>
      <c r="F150" s="6"/>
      <c r="G150" s="50"/>
      <c r="H150" s="51"/>
      <c r="I150" s="24">
        <v>35000000</v>
      </c>
      <c r="J150" s="11"/>
      <c r="K150" s="12"/>
    </row>
    <row r="151" spans="1:11" s="32" customFormat="1" ht="19.5" customHeight="1" x14ac:dyDescent="0.25">
      <c r="A151" s="28">
        <v>1</v>
      </c>
      <c r="B151" s="45" t="s">
        <v>18</v>
      </c>
      <c r="C151" s="2"/>
      <c r="D151" s="2"/>
      <c r="E151" s="2"/>
      <c r="F151" s="2"/>
      <c r="G151" s="66"/>
      <c r="H151" s="67"/>
      <c r="I151" s="27">
        <v>35000000</v>
      </c>
      <c r="J151" s="30"/>
      <c r="K151" s="35"/>
    </row>
    <row r="152" spans="1:11" s="13" customFormat="1" ht="21.75" customHeight="1" x14ac:dyDescent="0.25">
      <c r="A152" s="68"/>
      <c r="B152" s="1" t="s">
        <v>146</v>
      </c>
      <c r="C152" s="1"/>
      <c r="D152" s="1"/>
      <c r="E152" s="1"/>
      <c r="F152" s="1"/>
      <c r="G152" s="1"/>
      <c r="H152" s="1"/>
      <c r="I152" s="14">
        <f>+I153</f>
        <v>35000000</v>
      </c>
      <c r="J152" s="11"/>
      <c r="K152" s="12"/>
    </row>
    <row r="153" spans="1:11" s="13" customFormat="1" ht="63" x14ac:dyDescent="0.25">
      <c r="A153" s="68"/>
      <c r="B153" s="42" t="s">
        <v>153</v>
      </c>
      <c r="C153" s="5"/>
      <c r="D153" s="5"/>
      <c r="E153" s="5"/>
      <c r="F153" s="5"/>
      <c r="G153" s="5"/>
      <c r="H153" s="5"/>
      <c r="I153" s="20">
        <v>35000000</v>
      </c>
      <c r="J153" s="11"/>
      <c r="K153" s="12"/>
    </row>
    <row r="154" spans="1:11" s="13" customFormat="1" ht="15.75" x14ac:dyDescent="0.25">
      <c r="A154" s="70"/>
      <c r="J154" s="49"/>
      <c r="K154" s="12"/>
    </row>
    <row r="155" spans="1:11" s="13" customFormat="1" ht="15.75" x14ac:dyDescent="0.25">
      <c r="A155" s="70"/>
      <c r="J155" s="49"/>
      <c r="K155" s="12"/>
    </row>
    <row r="156" spans="1:11" s="13" customFormat="1" ht="15.75" x14ac:dyDescent="0.25">
      <c r="A156" s="70"/>
      <c r="J156" s="49"/>
      <c r="K156" s="12"/>
    </row>
    <row r="157" spans="1:11" s="13" customFormat="1" ht="15.75" x14ac:dyDescent="0.25">
      <c r="A157" s="70"/>
      <c r="J157" s="49"/>
      <c r="K157" s="12"/>
    </row>
    <row r="158" spans="1:11" s="13" customFormat="1" ht="15.75" x14ac:dyDescent="0.25">
      <c r="A158" s="70"/>
      <c r="J158" s="49"/>
      <c r="K158" s="12"/>
    </row>
    <row r="159" spans="1:11" s="13" customFormat="1" ht="15.75" x14ac:dyDescent="0.25">
      <c r="A159" s="70"/>
      <c r="J159" s="49"/>
      <c r="K159" s="12"/>
    </row>
    <row r="160" spans="1:11" s="13" customFormat="1" ht="15.75" x14ac:dyDescent="0.25">
      <c r="A160" s="70"/>
      <c r="J160" s="49"/>
      <c r="K160" s="12"/>
    </row>
    <row r="161" spans="1:11" s="13" customFormat="1" ht="15.75" x14ac:dyDescent="0.25">
      <c r="A161" s="70"/>
      <c r="J161" s="49"/>
      <c r="K161" s="12"/>
    </row>
    <row r="162" spans="1:11" s="13" customFormat="1" ht="15.75" x14ac:dyDescent="0.25">
      <c r="A162" s="70"/>
      <c r="J162" s="49"/>
      <c r="K162" s="12"/>
    </row>
    <row r="163" spans="1:11" s="13" customFormat="1" ht="15.75" x14ac:dyDescent="0.25">
      <c r="A163" s="70"/>
      <c r="J163" s="49"/>
      <c r="K163" s="12"/>
    </row>
    <row r="164" spans="1:11" s="13" customFormat="1" ht="15.75" x14ac:dyDescent="0.25">
      <c r="A164" s="70"/>
      <c r="J164" s="49"/>
      <c r="K164" s="12"/>
    </row>
    <row r="165" spans="1:11" s="13" customFormat="1" ht="15.75" x14ac:dyDescent="0.25">
      <c r="A165" s="70"/>
      <c r="J165" s="49"/>
      <c r="K165" s="12"/>
    </row>
    <row r="166" spans="1:11" s="13" customFormat="1" ht="15.75" x14ac:dyDescent="0.25">
      <c r="A166" s="70"/>
      <c r="J166" s="49"/>
      <c r="K166" s="12"/>
    </row>
    <row r="167" spans="1:11" s="13" customFormat="1" ht="15.75" x14ac:dyDescent="0.25">
      <c r="A167" s="70"/>
      <c r="J167" s="49"/>
      <c r="K167" s="12"/>
    </row>
    <row r="168" spans="1:11" s="13" customFormat="1" ht="15.75" x14ac:dyDescent="0.25">
      <c r="A168" s="70"/>
      <c r="J168" s="49"/>
      <c r="K168" s="12"/>
    </row>
    <row r="169" spans="1:11" s="13" customFormat="1" ht="15.75" x14ac:dyDescent="0.25">
      <c r="A169" s="70"/>
      <c r="J169" s="49"/>
      <c r="K169" s="12"/>
    </row>
    <row r="170" spans="1:11" s="13" customFormat="1" ht="15.75" x14ac:dyDescent="0.25">
      <c r="A170" s="70"/>
      <c r="J170" s="49"/>
      <c r="K170" s="12"/>
    </row>
    <row r="171" spans="1:11" s="13" customFormat="1" ht="15.75" x14ac:dyDescent="0.25">
      <c r="A171" s="70"/>
      <c r="J171" s="49"/>
      <c r="K171" s="12"/>
    </row>
    <row r="172" spans="1:11" s="13" customFormat="1" ht="15.75" x14ac:dyDescent="0.25">
      <c r="A172" s="70"/>
      <c r="J172" s="49"/>
      <c r="K172" s="12"/>
    </row>
    <row r="173" spans="1:11" s="13" customFormat="1" ht="15.75" x14ac:dyDescent="0.25">
      <c r="A173" s="70"/>
      <c r="J173" s="49"/>
      <c r="K173" s="12"/>
    </row>
    <row r="174" spans="1:11" s="13" customFormat="1" ht="15.75" x14ac:dyDescent="0.25">
      <c r="A174" s="70"/>
      <c r="J174" s="49"/>
      <c r="K174" s="12"/>
    </row>
    <row r="175" spans="1:11" s="13" customFormat="1" ht="15.75" x14ac:dyDescent="0.25">
      <c r="A175" s="70"/>
      <c r="J175" s="49"/>
      <c r="K175" s="12"/>
    </row>
    <row r="176" spans="1:11" s="13" customFormat="1" ht="15.75" x14ac:dyDescent="0.25">
      <c r="A176" s="70"/>
      <c r="J176" s="49"/>
      <c r="K176" s="12"/>
    </row>
    <row r="177" spans="1:11" s="13" customFormat="1" ht="15.75" x14ac:dyDescent="0.25">
      <c r="A177" s="70"/>
      <c r="J177" s="49"/>
      <c r="K177" s="12"/>
    </row>
    <row r="178" spans="1:11" s="13" customFormat="1" ht="15.75" x14ac:dyDescent="0.25">
      <c r="A178" s="70"/>
      <c r="J178" s="49"/>
      <c r="K178" s="12"/>
    </row>
    <row r="179" spans="1:11" s="13" customFormat="1" ht="15.75" x14ac:dyDescent="0.25">
      <c r="A179" s="70"/>
      <c r="J179" s="49"/>
      <c r="K179" s="12"/>
    </row>
    <row r="180" spans="1:11" s="13" customFormat="1" ht="15.75" x14ac:dyDescent="0.25">
      <c r="A180" s="70"/>
      <c r="J180" s="49"/>
      <c r="K180" s="12"/>
    </row>
    <row r="181" spans="1:11" s="13" customFormat="1" ht="15.75" x14ac:dyDescent="0.25">
      <c r="A181" s="70"/>
      <c r="J181" s="49"/>
      <c r="K181" s="12"/>
    </row>
    <row r="182" spans="1:11" s="13" customFormat="1" ht="15.75" x14ac:dyDescent="0.25">
      <c r="A182" s="70"/>
      <c r="J182" s="49"/>
      <c r="K182" s="12"/>
    </row>
    <row r="183" spans="1:11" s="13" customFormat="1" ht="15.75" x14ac:dyDescent="0.25">
      <c r="A183" s="70"/>
      <c r="J183" s="49"/>
      <c r="K183" s="12"/>
    </row>
    <row r="184" spans="1:11" s="13" customFormat="1" ht="15.75" x14ac:dyDescent="0.25">
      <c r="A184" s="70"/>
      <c r="J184" s="49"/>
      <c r="K184" s="12"/>
    </row>
    <row r="185" spans="1:11" s="13" customFormat="1" ht="15.75" x14ac:dyDescent="0.25">
      <c r="A185" s="70"/>
      <c r="J185" s="49"/>
      <c r="K185" s="12"/>
    </row>
    <row r="186" spans="1:11" s="13" customFormat="1" ht="15.75" x14ac:dyDescent="0.25">
      <c r="A186" s="70"/>
      <c r="J186" s="49"/>
      <c r="K186" s="12"/>
    </row>
    <row r="187" spans="1:11" s="13" customFormat="1" ht="15.75" x14ac:dyDescent="0.25">
      <c r="A187" s="70"/>
      <c r="J187" s="49"/>
      <c r="K187" s="12"/>
    </row>
    <row r="188" spans="1:11" s="13" customFormat="1" ht="15.75" x14ac:dyDescent="0.25">
      <c r="A188" s="70"/>
      <c r="J188" s="49"/>
      <c r="K188" s="12"/>
    </row>
    <row r="189" spans="1:11" s="13" customFormat="1" ht="15.75" x14ac:dyDescent="0.25">
      <c r="A189" s="70"/>
      <c r="J189" s="49"/>
      <c r="K189" s="12"/>
    </row>
  </sheetData>
  <autoFilter ref="A9:N154"/>
  <mergeCells count="13">
    <mergeCell ref="A1:I1"/>
    <mergeCell ref="A7:A8"/>
    <mergeCell ref="B7:B8"/>
    <mergeCell ref="C7:C8"/>
    <mergeCell ref="A2:I2"/>
    <mergeCell ref="A3:I3"/>
    <mergeCell ref="A4:I4"/>
    <mergeCell ref="D7:D8"/>
    <mergeCell ref="E7:E8"/>
    <mergeCell ref="F7:F8"/>
    <mergeCell ref="G7:G8"/>
    <mergeCell ref="H7:H8"/>
    <mergeCell ref="I7:I8"/>
  </mergeCells>
  <printOptions horizontalCentered="1"/>
  <pageMargins left="0.37" right="0.42" top="0.66" bottom="0.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PHAN BO KP 2023 VP SCT</vt:lpstr>
      <vt:lpstr>'PHAN BO KP 2023 VP SCT'!Print_Area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THANH PHUONG</dc:creator>
  <cp:lastModifiedBy>admin</cp:lastModifiedBy>
  <cp:lastPrinted>2023-01-09T03:28:11Z</cp:lastPrinted>
  <dcterms:created xsi:type="dcterms:W3CDTF">2017-12-27T09:54:00Z</dcterms:created>
  <dcterms:modified xsi:type="dcterms:W3CDTF">2023-04-11T01:28:31Z</dcterms:modified>
</cp:coreProperties>
</file>